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fratus\Desktop\"/>
    </mc:Choice>
  </mc:AlternateContent>
  <xr:revisionPtr revIDLastSave="0" documentId="13_ncr:1_{40EE72E1-A50C-4878-BF66-9985748609C2}" xr6:coauthVersionLast="36" xr6:coauthVersionMax="36" xr10:uidLastSave="{00000000-0000-0000-0000-000000000000}"/>
  <bookViews>
    <workbookView xWindow="0" yWindow="0" windowWidth="23040" windowHeight="9636" xr2:uid="{00000000-000D-0000-FFFF-FFFF00000000}"/>
  </bookViews>
  <sheets>
    <sheet name="SIMULATORE" sheetId="1" r:id="rId1"/>
    <sheet name="rifcalc" sheetId="11" state="hidden" r:id="rId2"/>
    <sheet name="Foglio1" sheetId="12" state="hidden" r:id="rId3"/>
  </sheets>
  <definedNames>
    <definedName name="_xlnm._FilterDatabase" localSheetId="1" hidden="1">rifcalc!$A$279:$F$307</definedName>
    <definedName name="_xlnm._FilterDatabase" localSheetId="0" hidden="1">rifcalc!$A$1:$L$2</definedName>
    <definedName name="AC_FC">rifcalc!$P$26:$P$28</definedName>
    <definedName name="AC_IC">rifcalc!$P$29:$P$33</definedName>
    <definedName name="AC_RI">rifcalc!$P$34:$P$38</definedName>
    <definedName name="addendo_fascia">rifcalc!$B$24</definedName>
    <definedName name="areatax">rifcalc!$R$6:$R$8</definedName>
    <definedName name="cfu">SIMULATORE!$F$23</definedName>
    <definedName name="deltacontr">rifcalc!$D$221:$H$276</definedName>
    <definedName name="fas_ac">rifcalc!$A$19</definedName>
    <definedName name="FC_FC">rifcalc!$P$71:$P$76</definedName>
    <definedName name="FC_IC">rifcalc!$P$69</definedName>
    <definedName name="FC_RI">rifcalc!$P$70</definedName>
    <definedName name="isee">SIMULATORE!$F$30</definedName>
    <definedName name="IseeSoglia">rifcalc!$B$13</definedName>
    <definedName name="label">SIMULATORE!$F$45</definedName>
    <definedName name="limite_fascia">rifcalc!$B$22</definedName>
    <definedName name="limiti_fas">rifcalc!$A$280:$F$307</definedName>
    <definedName name="magg_rid">rifcalc!$L$2</definedName>
    <definedName name="merito">rifcalc!$F$129:$G$214</definedName>
    <definedName name="minFC">rifcalc!$B$8</definedName>
    <definedName name="minNoBenef">rifcalc!$B$9</definedName>
    <definedName name="part_full">rifcalc!$P$3</definedName>
    <definedName name="parttime">rifcalc!$P$6:$P$7</definedName>
    <definedName name="penalizza">rifcalc!$B$7</definedName>
    <definedName name="perc_base">rifcalc!$B$10</definedName>
    <definedName name="perc_fascia">rifcalc!$B$23</definedName>
    <definedName name="perc_fc">rifcalc!$B$11</definedName>
    <definedName name="posiscr">rifcalc!$O$6:$O$8</definedName>
    <definedName name="tfix_fasA_aas">rifcalc!$B$14</definedName>
    <definedName name="tfix_fasB_aas">rifcalc!$B$15</definedName>
    <definedName name="tfix_fasC_aas">rifcalc!$B$16</definedName>
  </definedNames>
  <calcPr calcId="191029"/>
</workbook>
</file>

<file path=xl/calcChain.xml><?xml version="1.0" encoding="utf-8"?>
<calcChain xmlns="http://schemas.openxmlformats.org/spreadsheetml/2006/main">
  <c r="G55" i="11" l="1"/>
  <c r="C16" i="11"/>
  <c r="C15" i="11"/>
  <c r="C14" i="11"/>
  <c r="I2" i="11" l="1"/>
  <c r="H2" i="11"/>
  <c r="M221" i="11"/>
  <c r="B311" i="11"/>
  <c r="F47" i="1" l="1"/>
  <c r="G63" i="11"/>
  <c r="H63" i="11"/>
  <c r="H57" i="11"/>
  <c r="G57" i="11"/>
  <c r="G56" i="11"/>
  <c r="H56" i="11"/>
  <c r="H50" i="11"/>
  <c r="G50" i="11"/>
  <c r="H49" i="11"/>
  <c r="H43" i="11"/>
  <c r="G49" i="11"/>
  <c r="G43" i="11"/>
  <c r="G42" i="11"/>
  <c r="B63" i="11"/>
  <c r="B62" i="11"/>
  <c r="B61" i="11"/>
  <c r="B60" i="11"/>
  <c r="B59" i="11"/>
  <c r="B58" i="11"/>
  <c r="B56" i="11"/>
  <c r="B55" i="11"/>
  <c r="B54" i="11"/>
  <c r="B53" i="11"/>
  <c r="B52" i="11"/>
  <c r="B51" i="11"/>
  <c r="B49" i="11"/>
  <c r="B48" i="11"/>
  <c r="B47" i="11"/>
  <c r="B46" i="11"/>
  <c r="B45" i="11"/>
  <c r="F44" i="11"/>
  <c r="H44" i="11" s="1"/>
  <c r="B44" i="11"/>
  <c r="G44" i="11" l="1"/>
  <c r="F58" i="11"/>
  <c r="F59" i="11" s="1"/>
  <c r="F51" i="11"/>
  <c r="F52" i="11" s="1"/>
  <c r="F45" i="11"/>
  <c r="G59" i="11" l="1"/>
  <c r="H59" i="11"/>
  <c r="G52" i="11"/>
  <c r="H52" i="11"/>
  <c r="G58" i="11"/>
  <c r="H58" i="11"/>
  <c r="G45" i="11"/>
  <c r="H45" i="11"/>
  <c r="F53" i="11"/>
  <c r="F54" i="11" s="1"/>
  <c r="F55" i="11" s="1"/>
  <c r="G51" i="11"/>
  <c r="H51" i="11"/>
  <c r="F60" i="11"/>
  <c r="F46" i="11"/>
  <c r="P3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21" i="11"/>
  <c r="P2" i="11"/>
  <c r="B314" i="11" s="1"/>
  <c r="F37" i="11"/>
  <c r="G37" i="11" s="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29" i="11"/>
  <c r="G2" i="11"/>
  <c r="L37" i="1"/>
  <c r="F2" i="11"/>
  <c r="R2" i="11"/>
  <c r="O2" i="11"/>
  <c r="E221" i="11"/>
  <c r="F221" i="11" s="1"/>
  <c r="E222" i="11"/>
  <c r="F222" i="11" s="1"/>
  <c r="E223" i="11"/>
  <c r="F223" i="11" s="1"/>
  <c r="E224" i="11"/>
  <c r="F224" i="11" s="1"/>
  <c r="E225" i="11"/>
  <c r="F225" i="11" s="1"/>
  <c r="E226" i="11"/>
  <c r="F226" i="11" s="1"/>
  <c r="E227" i="11"/>
  <c r="F227" i="11" s="1"/>
  <c r="E228" i="11"/>
  <c r="F228" i="11" s="1"/>
  <c r="E229" i="11"/>
  <c r="F229" i="11" s="1"/>
  <c r="E230" i="11"/>
  <c r="F230" i="11" s="1"/>
  <c r="E231" i="11"/>
  <c r="F231" i="11" s="1"/>
  <c r="E232" i="11"/>
  <c r="F232" i="11" s="1"/>
  <c r="E233" i="11"/>
  <c r="F233" i="11" s="1"/>
  <c r="E234" i="11"/>
  <c r="F234" i="11" s="1"/>
  <c r="E235" i="11"/>
  <c r="F235" i="11" s="1"/>
  <c r="E236" i="11"/>
  <c r="F236" i="11" s="1"/>
  <c r="E237" i="11"/>
  <c r="F237" i="11" s="1"/>
  <c r="E238" i="11"/>
  <c r="F238" i="11" s="1"/>
  <c r="E239" i="11"/>
  <c r="F239" i="11" s="1"/>
  <c r="E240" i="11"/>
  <c r="F240" i="11" s="1"/>
  <c r="E241" i="11"/>
  <c r="F241" i="11" s="1"/>
  <c r="E242" i="11"/>
  <c r="F242" i="11" s="1"/>
  <c r="E243" i="11"/>
  <c r="F243" i="11" s="1"/>
  <c r="E244" i="11"/>
  <c r="F244" i="11" s="1"/>
  <c r="E245" i="11"/>
  <c r="F245" i="11" s="1"/>
  <c r="E246" i="11"/>
  <c r="F246" i="11" s="1"/>
  <c r="E247" i="11"/>
  <c r="F247" i="11" s="1"/>
  <c r="E248" i="11"/>
  <c r="F248" i="11" s="1"/>
  <c r="E249" i="11"/>
  <c r="F249" i="11" s="1"/>
  <c r="E250" i="11"/>
  <c r="F250" i="11" s="1"/>
  <c r="E251" i="11"/>
  <c r="F251" i="11" s="1"/>
  <c r="E252" i="11"/>
  <c r="F252" i="11" s="1"/>
  <c r="E253" i="11"/>
  <c r="F253" i="11" s="1"/>
  <c r="E254" i="11"/>
  <c r="F254" i="11" s="1"/>
  <c r="E255" i="11"/>
  <c r="F255" i="11" s="1"/>
  <c r="E256" i="11"/>
  <c r="F256" i="11" s="1"/>
  <c r="E257" i="11"/>
  <c r="F257" i="11" s="1"/>
  <c r="E258" i="11"/>
  <c r="F258" i="11" s="1"/>
  <c r="E259" i="11"/>
  <c r="F259" i="11" s="1"/>
  <c r="E260" i="11"/>
  <c r="F260" i="11" s="1"/>
  <c r="E261" i="11"/>
  <c r="F261" i="11" s="1"/>
  <c r="E262" i="11"/>
  <c r="F262" i="11" s="1"/>
  <c r="E263" i="11"/>
  <c r="F263" i="11" s="1"/>
  <c r="E264" i="11"/>
  <c r="F264" i="11" s="1"/>
  <c r="E265" i="11"/>
  <c r="F265" i="11" s="1"/>
  <c r="E266" i="11"/>
  <c r="F266" i="11" s="1"/>
  <c r="E267" i="11"/>
  <c r="F267" i="11" s="1"/>
  <c r="E268" i="11"/>
  <c r="F268" i="11" s="1"/>
  <c r="E269" i="11"/>
  <c r="F269" i="11" s="1"/>
  <c r="E270" i="11"/>
  <c r="F270" i="11" s="1"/>
  <c r="E271" i="11"/>
  <c r="F271" i="11" s="1"/>
  <c r="E272" i="11"/>
  <c r="F272" i="11" s="1"/>
  <c r="E273" i="11"/>
  <c r="F273" i="11" s="1"/>
  <c r="E274" i="11"/>
  <c r="F274" i="11" s="1"/>
  <c r="E275" i="11"/>
  <c r="F275" i="11" s="1"/>
  <c r="E276" i="11"/>
  <c r="F276" i="11" s="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D33" i="11"/>
  <c r="D32" i="11"/>
  <c r="D31" i="11"/>
  <c r="D30" i="11"/>
  <c r="D29" i="11"/>
  <c r="D28" i="11"/>
  <c r="D27" i="11"/>
  <c r="B42" i="11"/>
  <c r="G36" i="11"/>
  <c r="H36" i="11"/>
  <c r="B37" i="11"/>
  <c r="B38" i="11"/>
  <c r="B39" i="11"/>
  <c r="B40" i="11"/>
  <c r="B41" i="11"/>
  <c r="H42" i="11"/>
  <c r="J2" i="11"/>
  <c r="F35" i="1"/>
  <c r="A2" i="11" l="1"/>
  <c r="A21" i="11"/>
  <c r="G16" i="1"/>
  <c r="B2" i="11"/>
  <c r="A18" i="11" s="1"/>
  <c r="D2" i="11" s="1"/>
  <c r="A19" i="11"/>
  <c r="H55" i="11"/>
  <c r="G54" i="11"/>
  <c r="H54" i="11"/>
  <c r="H46" i="11"/>
  <c r="G46" i="11"/>
  <c r="G60" i="11"/>
  <c r="H60" i="11"/>
  <c r="G53" i="11"/>
  <c r="H53" i="11"/>
  <c r="F61" i="11"/>
  <c r="F47" i="11"/>
  <c r="E14" i="1"/>
  <c r="E12" i="1"/>
  <c r="E2" i="11"/>
  <c r="F38" i="11"/>
  <c r="G38" i="11" s="1"/>
  <c r="C2" i="11"/>
  <c r="H37" i="11"/>
  <c r="G14" i="1"/>
  <c r="G12" i="1"/>
  <c r="B23" i="11" l="1"/>
  <c r="B24" i="11"/>
  <c r="A20" i="11"/>
  <c r="L2" i="11" s="1"/>
  <c r="B22" i="11"/>
  <c r="F39" i="11"/>
  <c r="F40" i="11" s="1"/>
  <c r="G47" i="11"/>
  <c r="H47" i="11"/>
  <c r="G61" i="11"/>
  <c r="H61" i="11"/>
  <c r="F62" i="11"/>
  <c r="F48" i="11"/>
  <c r="K2" i="11"/>
  <c r="H38" i="11"/>
  <c r="F45" i="1" l="1"/>
  <c r="F49" i="1" s="1"/>
  <c r="H48" i="11"/>
  <c r="G48" i="11"/>
  <c r="G62" i="11"/>
  <c r="H62" i="11"/>
  <c r="B313" i="11"/>
  <c r="B315" i="11"/>
  <c r="G39" i="11"/>
  <c r="H39" i="11"/>
  <c r="G40" i="11" l="1"/>
  <c r="H40" i="11"/>
  <c r="F41" i="11"/>
  <c r="G41" i="11" l="1"/>
  <c r="H4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fsalvi</author>
  </authors>
  <commentList>
    <comment ref="L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fsalvi:</t>
        </r>
        <r>
          <rPr>
            <sz val="9"/>
            <color indexed="81"/>
            <rFont val="Tahoma"/>
            <family val="2"/>
          </rPr>
          <t xml:space="preserve">
maggiorazione positiva per ING e PSYCO
"maggiorazione" negativa per Part-time</t>
        </r>
      </text>
    </comment>
    <comment ref="F3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fsalvi:</t>
        </r>
        <r>
          <rPr>
            <sz val="9"/>
            <color indexed="81"/>
            <rFont val="Tahoma"/>
            <family val="2"/>
          </rPr>
          <t xml:space="preserve">
contributo sugli scaglioni inferiori
</t>
        </r>
      </text>
    </comment>
    <comment ref="H22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fsalvi:</t>
        </r>
        <r>
          <rPr>
            <sz val="9"/>
            <color indexed="81"/>
            <rFont val="Tahoma"/>
            <family val="2"/>
          </rPr>
          <t xml:space="preserve">
Nessun riferimento a questa colonna
</t>
        </r>
      </text>
    </comment>
    <comment ref="F27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fsalvi:</t>
        </r>
        <r>
          <rPr>
            <sz val="9"/>
            <color indexed="81"/>
            <rFont val="Tahoma"/>
            <family val="2"/>
          </rPr>
          <t xml:space="preserve">
contributo sugli scaglioni inferiori
</t>
        </r>
      </text>
    </comment>
  </commentList>
</comments>
</file>

<file path=xl/sharedStrings.xml><?xml version="1.0" encoding="utf-8"?>
<sst xmlns="http://schemas.openxmlformats.org/spreadsheetml/2006/main" count="881" uniqueCount="172">
  <si>
    <t>COD_DIP</t>
  </si>
  <si>
    <t>D1-LLS</t>
  </si>
  <si>
    <t>LM5</t>
  </si>
  <si>
    <t>LM</t>
  </si>
  <si>
    <t>D5-GIU</t>
  </si>
  <si>
    <t>LS</t>
  </si>
  <si>
    <t>IC</t>
  </si>
  <si>
    <t>D8-ING</t>
  </si>
  <si>
    <t>L2</t>
  </si>
  <si>
    <t>NO</t>
  </si>
  <si>
    <t>SI</t>
  </si>
  <si>
    <t>D7-ING</t>
  </si>
  <si>
    <t>FC</t>
  </si>
  <si>
    <t>D2-ECO</t>
  </si>
  <si>
    <t>RI</t>
  </si>
  <si>
    <t>D4-FOR</t>
  </si>
  <si>
    <t>D6-UMA</t>
  </si>
  <si>
    <t>CDS</t>
  </si>
  <si>
    <t>AC</t>
  </si>
  <si>
    <t>TI</t>
  </si>
  <si>
    <t>n_FC</t>
  </si>
  <si>
    <t>COMB</t>
  </si>
  <si>
    <t>CRED</t>
  </si>
  <si>
    <t>DIP</t>
  </si>
  <si>
    <t>FAS</t>
  </si>
  <si>
    <t>PT</t>
  </si>
  <si>
    <t>CFU</t>
  </si>
  <si>
    <t>TIPO_CORSO</t>
  </si>
  <si>
    <t>fascia</t>
  </si>
  <si>
    <t>TR+BL</t>
  </si>
  <si>
    <t>importo</t>
  </si>
  <si>
    <t>min</t>
  </si>
  <si>
    <t>max</t>
  </si>
  <si>
    <t>totale</t>
  </si>
  <si>
    <t>MAGGIORAZ</t>
  </si>
  <si>
    <t>La tabella è ordinata sulla colonna COMB (per motivi di cerca_vert)</t>
  </si>
  <si>
    <t>La colonna MAGG contiene la maggiorazione rispetto alle rate base (piu basse) per fascia, nella tabella arancio J109:K116</t>
  </si>
  <si>
    <t>MERITO</t>
  </si>
  <si>
    <t>MATR</t>
  </si>
  <si>
    <t>AS</t>
  </si>
  <si>
    <t>30-99</t>
  </si>
  <si>
    <t>% scaglione</t>
  </si>
  <si>
    <t>Euro</t>
  </si>
  <si>
    <t>PARAMETRO UNIVERSALMENTE VALIDO</t>
  </si>
  <si>
    <t>minimo NON BENEF</t>
  </si>
  <si>
    <t>percentuale base (max 7% da norma)</t>
  </si>
  <si>
    <t>%</t>
  </si>
  <si>
    <t>percentuale fuori corso (precedente maggiorata del 50%)</t>
  </si>
  <si>
    <t>percentuale Part-Time</t>
  </si>
  <si>
    <t>minimo BENEF (&gt;= 2 FC e Ise &lt; 30000)</t>
  </si>
  <si>
    <t>PSYCOTAX</t>
  </si>
  <si>
    <t>Magg con PT</t>
  </si>
  <si>
    <t>A</t>
  </si>
  <si>
    <t>B</t>
  </si>
  <si>
    <t>C</t>
  </si>
  <si>
    <t>D</t>
  </si>
  <si>
    <t>E</t>
  </si>
  <si>
    <t>F</t>
  </si>
  <si>
    <t>G</t>
  </si>
  <si>
    <t>Corsi ECO-GIU-LLS</t>
  </si>
  <si>
    <t>PSICO</t>
  </si>
  <si>
    <t>ING</t>
  </si>
  <si>
    <t>Corsi PSICO</t>
  </si>
  <si>
    <t>Corsi ING</t>
  </si>
  <si>
    <t>TABELLA MAGGIORAZIONI</t>
  </si>
  <si>
    <t>PSYCO</t>
  </si>
  <si>
    <t>ECO-GIU-LLS</t>
  </si>
  <si>
    <t>Anno di Corso</t>
  </si>
  <si>
    <t>Posizione Iscrizione</t>
  </si>
  <si>
    <t>Label</t>
  </si>
  <si>
    <t>Isee</t>
  </si>
  <si>
    <t>Part Time</t>
  </si>
  <si>
    <t>Reddito</t>
  </si>
  <si>
    <t>Gruppo Tasse</t>
  </si>
  <si>
    <t xml:space="preserve">Simulazione </t>
  </si>
  <si>
    <t>Fascia</t>
  </si>
  <si>
    <t>Carriera</t>
  </si>
  <si>
    <t>Anni Fuori Corso</t>
  </si>
  <si>
    <t>Indicare 99.999.999 se Isee non Disponibile</t>
  </si>
  <si>
    <t>CONTRIBUTI</t>
  </si>
  <si>
    <t>Riordinati per motivi di cerca_vert</t>
  </si>
  <si>
    <t>POSISCR</t>
  </si>
  <si>
    <t>IC - In Corso</t>
  </si>
  <si>
    <t>FC - Fuori Corso</t>
  </si>
  <si>
    <t>RI - Ripetente</t>
  </si>
  <si>
    <t>PARTTIME</t>
  </si>
  <si>
    <t>Full Time</t>
  </si>
  <si>
    <t>AREATAX</t>
  </si>
  <si>
    <t>Area</t>
  </si>
  <si>
    <t>Anni FC</t>
  </si>
  <si>
    <t>Anni di Corso</t>
  </si>
  <si>
    <t>&gt;5</t>
  </si>
  <si>
    <t>convalida dati dinamica (attenzione ai nomi degli intervalli!)</t>
  </si>
  <si>
    <t>Selezionare la posizione di iscrizione</t>
  </si>
  <si>
    <t>Se Fuori Corso, selezionare numero anni di fuori corso</t>
  </si>
  <si>
    <t>Selezionare anno di corso, se Fuori Corso selezionare l'ultimo anno di corso</t>
  </si>
  <si>
    <t>Selezionare tipologia iscrizione</t>
  </si>
  <si>
    <t>nota blu</t>
  </si>
  <si>
    <t>nota verde/rosso</t>
  </si>
  <si>
    <t>nota giallo</t>
  </si>
  <si>
    <t>magg/rid</t>
  </si>
  <si>
    <t>Contributo omnicomprensivo calcolato in percentuale sul valore dell'indicatore ISEE secondo suddivisione in scaglioni</t>
  </si>
  <si>
    <t>merito</t>
  </si>
  <si>
    <t>Esonero totale dal pagamento del contributo omnicomprensivo (Art. 3, 1 del Regolamento)</t>
  </si>
  <si>
    <t>per i corsi di laurea triennali, magistrali e magistrali a ciclo unico</t>
  </si>
  <si>
    <t>Incremento Fisso contributo Fuori Corso senza merito oltre il II anno</t>
  </si>
  <si>
    <t>parttime</t>
  </si>
  <si>
    <t>Soglia</t>
  </si>
  <si>
    <t>soglia ISEE esonero</t>
  </si>
  <si>
    <t>IC - FC</t>
  </si>
  <si>
    <t>1FC</t>
  </si>
  <si>
    <t>2FC</t>
  </si>
  <si>
    <t>3FC</t>
  </si>
  <si>
    <t>Chiave di ricerca merito</t>
  </si>
  <si>
    <t>Chiave di ricerca tab2 - contributi</t>
  </si>
  <si>
    <t>Chiave di ricerca magg_rid</t>
  </si>
  <si>
    <t>A-IC</t>
  </si>
  <si>
    <t>B-IC</t>
  </si>
  <si>
    <t>C-IC</t>
  </si>
  <si>
    <t>D-IC</t>
  </si>
  <si>
    <t>E-IC</t>
  </si>
  <si>
    <t>F-IC</t>
  </si>
  <si>
    <t>G-IC</t>
  </si>
  <si>
    <t>A-1FC</t>
  </si>
  <si>
    <t>B-1FC</t>
  </si>
  <si>
    <t>C-1FC</t>
  </si>
  <si>
    <t>D-1FC</t>
  </si>
  <si>
    <t>E-1FC</t>
  </si>
  <si>
    <t>F-1FC</t>
  </si>
  <si>
    <t>G-1FC</t>
  </si>
  <si>
    <t>A-2FC</t>
  </si>
  <si>
    <t>B-2FC</t>
  </si>
  <si>
    <t>C-2FC</t>
  </si>
  <si>
    <t>D-2FC</t>
  </si>
  <si>
    <t>E-2FC</t>
  </si>
  <si>
    <t>F-2FC</t>
  </si>
  <si>
    <t>G-2FC</t>
  </si>
  <si>
    <t>A-3FC</t>
  </si>
  <si>
    <t>B-3FC</t>
  </si>
  <si>
    <t>C-3FC</t>
  </si>
  <si>
    <t>D-3FC</t>
  </si>
  <si>
    <t>E-3FC</t>
  </si>
  <si>
    <t>F-3FC</t>
  </si>
  <si>
    <t>G-3FC</t>
  </si>
  <si>
    <t>FAS-AC</t>
  </si>
  <si>
    <t>0-Soglia</t>
  </si>
  <si>
    <t>Soglia-30</t>
  </si>
  <si>
    <t>In corso Senza merito - dal 21/22</t>
  </si>
  <si>
    <t>FASCIA</t>
  </si>
  <si>
    <t>A-A1</t>
  </si>
  <si>
    <t>A-A2</t>
  </si>
  <si>
    <t>A-A3</t>
  </si>
  <si>
    <t>B-A1</t>
  </si>
  <si>
    <t>B-A2</t>
  </si>
  <si>
    <t>B-A3</t>
  </si>
  <si>
    <t>C-A1</t>
  </si>
  <si>
    <t>C-A2</t>
  </si>
  <si>
    <t>C-A3</t>
  </si>
  <si>
    <t>IMPORTO PER FASCIA-AREA</t>
  </si>
  <si>
    <t>Chiave di ricerca importi fissi Fascia A-B-C senza merito - dal 21/22</t>
  </si>
  <si>
    <t>Limite inferiore fascia</t>
  </si>
  <si>
    <t>Perc. Fascia</t>
  </si>
  <si>
    <t>addendo base fascia</t>
  </si>
  <si>
    <t>Lo strumento NON è utilizzabile per studenti internazionali con ISEEU parificato</t>
  </si>
  <si>
    <t>Area 3 -Scuola di Ingegneria; Psico. Clin. immatricolati da a.a. 24-25; Sc. Motorie e Sportive e Sc., metodi e didattiche att. Sport.</t>
  </si>
  <si>
    <t>Area 2 - Corsi Sc. Psico.; Psico. Clin. fino a.a. 23-24; Sc. Formazione primaria; Proget. contesti di vita accessibili ed inclusivi</t>
  </si>
  <si>
    <t>Area 1 -  corsi Dip. Sc. Aziendali, Sc. Economiche, Lingue, Giurisprudenza, Scienze Umane, Lettere, Filosofia e comunicazione</t>
  </si>
  <si>
    <t>Iscrizione a.a. 2025-2026</t>
  </si>
  <si>
    <t xml:space="preserve">Contributo </t>
  </si>
  <si>
    <t>Simulatore Contributo onnicomprensivo a.a. 2025-2026</t>
  </si>
  <si>
    <t>Totale dovuto a cui aggiungere 156,00 € (tassa regionale + imposta di bollo)</t>
  </si>
  <si>
    <r>
      <t xml:space="preserve">indicare unicamente i CFU acquisiti </t>
    </r>
    <r>
      <rPr>
        <b/>
        <i/>
        <sz val="12"/>
        <color rgb="FF000000"/>
        <rFont val="Arial"/>
        <family val="2"/>
      </rPr>
      <t>dall'11/08/2024 al 10/08/2025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</si>
</sst>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€-2]\ #,##0.00;[Red]\-[$€-2]\ #,##0.00"/>
  </numFmts>
  <fonts count="23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rgb="FFFF0000"/>
      <name val="Arial"/>
      <family val="2"/>
    </font>
    <font>
      <i/>
      <sz val="12"/>
      <color indexed="8"/>
      <name val="Arial"/>
      <family val="2"/>
    </font>
    <font>
      <b/>
      <sz val="12"/>
      <color theme="6" tint="0.79998168889431442"/>
      <name val="Arial"/>
      <family val="2"/>
    </font>
    <font>
      <b/>
      <sz val="14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i/>
      <sz val="13"/>
      <color indexed="8"/>
      <name val="Arial"/>
      <family val="2"/>
    </font>
    <font>
      <i/>
      <strike/>
      <sz val="12"/>
      <color indexed="8"/>
      <name val="Arial"/>
      <family val="2"/>
    </font>
    <font>
      <sz val="10"/>
      <color rgb="FF222222"/>
      <name val="Arial"/>
      <family val="2"/>
    </font>
    <font>
      <b/>
      <sz val="10"/>
      <color theme="8" tint="-0.249977111117893"/>
      <name val="Arial"/>
      <family val="2"/>
    </font>
    <font>
      <b/>
      <i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/>
  </cellStyleXfs>
  <cellXfs count="121">
    <xf numFmtId="0" fontId="0" fillId="0" borderId="0" xfId="0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5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6" fillId="0" borderId="0" xfId="0" applyFont="1" applyFill="1" applyBorder="1" applyProtection="1"/>
    <xf numFmtId="0" fontId="7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0" fillId="2" borderId="0" xfId="0" applyFill="1" applyBorder="1" applyProtection="1"/>
    <xf numFmtId="0" fontId="8" fillId="0" borderId="0" xfId="0" applyFont="1" applyBorder="1" applyProtection="1"/>
    <xf numFmtId="2" fontId="8" fillId="0" borderId="0" xfId="0" applyNumberFormat="1" applyFont="1" applyBorder="1" applyProtection="1"/>
    <xf numFmtId="2" fontId="4" fillId="2" borderId="0" xfId="0" applyNumberFormat="1" applyFont="1" applyFill="1" applyBorder="1" applyProtection="1"/>
    <xf numFmtId="2" fontId="8" fillId="0" borderId="0" xfId="0" applyNumberFormat="1" applyFont="1" applyFill="1" applyBorder="1" applyProtection="1"/>
    <xf numFmtId="2" fontId="1" fillId="0" borderId="0" xfId="1" applyNumberFormat="1" applyFill="1" applyBorder="1" applyProtection="1"/>
    <xf numFmtId="4" fontId="0" fillId="5" borderId="0" xfId="0" applyNumberFormat="1" applyFill="1" applyBorder="1" applyProtection="1"/>
    <xf numFmtId="4" fontId="0" fillId="4" borderId="0" xfId="0" applyNumberFormat="1" applyFill="1" applyBorder="1" applyProtection="1"/>
    <xf numFmtId="4" fontId="0" fillId="3" borderId="0" xfId="0" applyNumberFormat="1" applyFill="1" applyBorder="1" applyProtection="1"/>
    <xf numFmtId="2" fontId="0" fillId="0" borderId="0" xfId="1" applyNumberFormat="1" applyFont="1" applyFill="1" applyBorder="1" applyProtection="1"/>
    <xf numFmtId="4" fontId="1" fillId="5" borderId="0" xfId="1" applyNumberFormat="1" applyFill="1" applyBorder="1" applyProtection="1"/>
    <xf numFmtId="0" fontId="0" fillId="0" borderId="0" xfId="0" applyBorder="1" applyAlignment="1" applyProtection="1">
      <alignment horizontal="center"/>
    </xf>
    <xf numFmtId="0" fontId="4" fillId="0" borderId="0" xfId="0" applyFont="1" applyBorder="1" applyProtection="1"/>
    <xf numFmtId="2" fontId="0" fillId="0" borderId="0" xfId="0" applyNumberFormat="1" applyProtection="1"/>
    <xf numFmtId="0" fontId="4" fillId="0" borderId="0" xfId="0" applyFont="1" applyBorder="1" applyAlignment="1" applyProtection="1">
      <alignment horizontal="center"/>
    </xf>
    <xf numFmtId="3" fontId="10" fillId="0" borderId="9" xfId="0" applyNumberFormat="1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0" fillId="0" borderId="6" xfId="0" applyBorder="1" applyProtection="1"/>
    <xf numFmtId="0" fontId="0" fillId="0" borderId="8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0" fillId="0" borderId="9" xfId="0" applyFont="1" applyBorder="1" applyAlignment="1" applyProtection="1">
      <alignment horizontal="center"/>
      <protection locked="0"/>
    </xf>
    <xf numFmtId="0" fontId="10" fillId="0" borderId="0" xfId="0" applyFont="1" applyProtection="1"/>
    <xf numFmtId="0" fontId="9" fillId="6" borderId="7" xfId="0" applyFont="1" applyFill="1" applyBorder="1" applyProtection="1"/>
    <xf numFmtId="0" fontId="9" fillId="6" borderId="6" xfId="0" applyFont="1" applyFill="1" applyBorder="1" applyProtection="1"/>
    <xf numFmtId="0" fontId="10" fillId="6" borderId="6" xfId="0" applyFont="1" applyFill="1" applyBorder="1" applyProtection="1"/>
    <xf numFmtId="0" fontId="10" fillId="6" borderId="8" xfId="0" applyFont="1" applyFill="1" applyBorder="1" applyProtection="1"/>
    <xf numFmtId="0" fontId="9" fillId="6" borderId="2" xfId="0" applyFont="1" applyFill="1" applyBorder="1" applyProtection="1"/>
    <xf numFmtId="0" fontId="11" fillId="6" borderId="0" xfId="0" applyFont="1" applyFill="1" applyBorder="1" applyProtection="1"/>
    <xf numFmtId="0" fontId="10" fillId="6" borderId="0" xfId="0" applyFont="1" applyFill="1" applyBorder="1" applyProtection="1"/>
    <xf numFmtId="0" fontId="10" fillId="6" borderId="3" xfId="0" applyFont="1" applyFill="1" applyBorder="1" applyProtection="1"/>
    <xf numFmtId="0" fontId="10" fillId="6" borderId="2" xfId="0" applyFont="1" applyFill="1" applyBorder="1" applyProtection="1"/>
    <xf numFmtId="0" fontId="12" fillId="6" borderId="0" xfId="0" applyFont="1" applyFill="1" applyBorder="1" applyProtection="1"/>
    <xf numFmtId="0" fontId="13" fillId="6" borderId="0" xfId="0" applyFont="1" applyFill="1" applyBorder="1" applyProtection="1"/>
    <xf numFmtId="0" fontId="10" fillId="6" borderId="0" xfId="0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 applyProtection="1">
      <alignment horizontal="center"/>
    </xf>
    <xf numFmtId="0" fontId="12" fillId="6" borderId="3" xfId="0" applyFont="1" applyFill="1" applyBorder="1" applyProtection="1"/>
    <xf numFmtId="0" fontId="10" fillId="6" borderId="1" xfId="0" applyFont="1" applyFill="1" applyBorder="1" applyProtection="1"/>
    <xf numFmtId="0" fontId="10" fillId="6" borderId="4" xfId="0" applyFont="1" applyFill="1" applyBorder="1" applyProtection="1"/>
    <xf numFmtId="0" fontId="10" fillId="6" borderId="4" xfId="0" applyFont="1" applyFill="1" applyBorder="1" applyAlignment="1" applyProtection="1">
      <alignment horizontal="center"/>
    </xf>
    <xf numFmtId="0" fontId="10" fillId="6" borderId="5" xfId="0" applyFont="1" applyFill="1" applyBorder="1" applyProtection="1"/>
    <xf numFmtId="0" fontId="10" fillId="0" borderId="0" xfId="0" applyFont="1" applyAlignment="1" applyProtection="1">
      <alignment horizontal="center"/>
    </xf>
    <xf numFmtId="0" fontId="10" fillId="6" borderId="7" xfId="0" applyFont="1" applyFill="1" applyBorder="1" applyProtection="1"/>
    <xf numFmtId="0" fontId="10" fillId="6" borderId="6" xfId="0" applyFont="1" applyFill="1" applyBorder="1" applyAlignment="1" applyProtection="1">
      <alignment horizontal="center"/>
    </xf>
    <xf numFmtId="0" fontId="13" fillId="6" borderId="0" xfId="0" applyFont="1" applyFill="1" applyBorder="1" applyAlignment="1" applyProtection="1"/>
    <xf numFmtId="0" fontId="12" fillId="6" borderId="0" xfId="0" applyFont="1" applyFill="1" applyBorder="1" applyAlignment="1" applyProtection="1">
      <alignment horizontal="center"/>
    </xf>
    <xf numFmtId="0" fontId="10" fillId="5" borderId="7" xfId="0" applyFont="1" applyFill="1" applyBorder="1" applyProtection="1"/>
    <xf numFmtId="0" fontId="10" fillId="5" borderId="6" xfId="0" applyFont="1" applyFill="1" applyBorder="1" applyProtection="1"/>
    <xf numFmtId="0" fontId="10" fillId="5" borderId="6" xfId="0" applyFont="1" applyFill="1" applyBorder="1" applyAlignment="1" applyProtection="1">
      <alignment horizontal="center"/>
    </xf>
    <xf numFmtId="0" fontId="10" fillId="5" borderId="8" xfId="0" applyFont="1" applyFill="1" applyBorder="1" applyProtection="1"/>
    <xf numFmtId="0" fontId="10" fillId="5" borderId="2" xfId="0" applyFont="1" applyFill="1" applyBorder="1" applyProtection="1"/>
    <xf numFmtId="0" fontId="11" fillId="5" borderId="0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0" fillId="5" borderId="3" xfId="0" applyFont="1" applyFill="1" applyBorder="1" applyProtection="1"/>
    <xf numFmtId="0" fontId="9" fillId="5" borderId="0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64" fontId="9" fillId="5" borderId="9" xfId="0" applyNumberFormat="1" applyFont="1" applyFill="1" applyBorder="1" applyAlignment="1" applyProtection="1">
      <alignment horizontal="center"/>
    </xf>
    <xf numFmtId="0" fontId="10" fillId="5" borderId="1" xfId="0" applyFont="1" applyFill="1" applyBorder="1" applyProtection="1"/>
    <xf numFmtId="0" fontId="10" fillId="5" borderId="4" xfId="0" applyFont="1" applyFill="1" applyBorder="1" applyProtection="1"/>
    <xf numFmtId="0" fontId="10" fillId="5" borderId="4" xfId="0" applyFont="1" applyFill="1" applyBorder="1" applyAlignment="1" applyProtection="1">
      <alignment horizontal="center"/>
    </xf>
    <xf numFmtId="0" fontId="10" fillId="5" borderId="5" xfId="0" applyFont="1" applyFill="1" applyBorder="1" applyProtection="1"/>
    <xf numFmtId="0" fontId="0" fillId="0" borderId="0" xfId="0" applyAlignment="1" applyProtection="1">
      <alignment horizontal="right"/>
    </xf>
    <xf numFmtId="0" fontId="14" fillId="6" borderId="0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center"/>
    </xf>
    <xf numFmtId="0" fontId="3" fillId="0" borderId="0" xfId="0" applyFont="1" applyFill="1" applyBorder="1" applyProtection="1"/>
    <xf numFmtId="4" fontId="10" fillId="0" borderId="9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Protection="1"/>
    <xf numFmtId="0" fontId="16" fillId="0" borderId="0" xfId="0" applyFont="1" applyProtection="1"/>
    <xf numFmtId="0" fontId="17" fillId="0" borderId="0" xfId="0" applyFont="1" applyAlignment="1" applyProtection="1">
      <alignment horizontal="center"/>
    </xf>
    <xf numFmtId="2" fontId="10" fillId="5" borderId="0" xfId="0" applyNumberFormat="1" applyFont="1" applyFill="1" applyBorder="1" applyProtection="1"/>
    <xf numFmtId="9" fontId="1" fillId="0" borderId="0" xfId="1"/>
    <xf numFmtId="0" fontId="17" fillId="0" borderId="0" xfId="0" applyFont="1" applyAlignment="1" applyProtection="1">
      <alignment horizontal="center"/>
    </xf>
    <xf numFmtId="0" fontId="0" fillId="6" borderId="0" xfId="0" applyFill="1" applyProtection="1"/>
    <xf numFmtId="0" fontId="0" fillId="6" borderId="0" xfId="0" applyFill="1" applyBorder="1" applyAlignment="1" applyProtection="1">
      <alignment horizontal="center"/>
    </xf>
    <xf numFmtId="2" fontId="0" fillId="6" borderId="0" xfId="0" applyNumberFormat="1" applyFill="1" applyProtection="1"/>
    <xf numFmtId="0" fontId="0" fillId="7" borderId="0" xfId="0" applyFill="1" applyProtection="1"/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Protection="1"/>
    <xf numFmtId="0" fontId="19" fillId="5" borderId="0" xfId="0" applyFont="1" applyFill="1" applyBorder="1" applyProtection="1"/>
    <xf numFmtId="0" fontId="0" fillId="8" borderId="0" xfId="0" applyFill="1" applyBorder="1" applyProtection="1"/>
    <xf numFmtId="0" fontId="0" fillId="0" borderId="0" xfId="0" applyFill="1" applyProtection="1"/>
    <xf numFmtId="164" fontId="19" fillId="5" borderId="0" xfId="0" applyNumberFormat="1" applyFont="1" applyFill="1" applyBorder="1" applyAlignment="1" applyProtection="1">
      <alignment horizontal="center"/>
    </xf>
    <xf numFmtId="0" fontId="16" fillId="5" borderId="0" xfId="0" applyFont="1" applyFill="1" applyBorder="1" applyProtection="1"/>
    <xf numFmtId="0" fontId="20" fillId="0" borderId="0" xfId="0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1" fillId="9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Protection="1"/>
    <xf numFmtId="0" fontId="10" fillId="0" borderId="0" xfId="0" applyFont="1" applyBorder="1" applyProtection="1"/>
    <xf numFmtId="0" fontId="15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 wrapText="1"/>
    </xf>
    <xf numFmtId="0" fontId="10" fillId="0" borderId="10" xfId="0" applyFont="1" applyFill="1" applyBorder="1" applyAlignment="1" applyProtection="1">
      <alignment horizontal="left"/>
      <protection locked="0"/>
    </xf>
    <xf numFmtId="0" fontId="10" fillId="0" borderId="11" xfId="0" applyFont="1" applyFill="1" applyBorder="1" applyAlignment="1" applyProtection="1">
      <alignment horizontal="left"/>
      <protection locked="0"/>
    </xf>
    <xf numFmtId="0" fontId="10" fillId="0" borderId="12" xfId="0" applyFont="1" applyFill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 vertical="center" textRotation="90"/>
    </xf>
    <xf numFmtId="0" fontId="4" fillId="0" borderId="2" xfId="0" applyFont="1" applyBorder="1" applyAlignment="1" applyProtection="1">
      <alignment horizontal="center" vertical="center" textRotation="90"/>
    </xf>
    <xf numFmtId="0" fontId="4" fillId="0" borderId="1" xfId="0" applyFont="1" applyBorder="1" applyAlignment="1" applyProtection="1">
      <alignment horizontal="center" vertical="center" textRotation="90"/>
    </xf>
    <xf numFmtId="2" fontId="0" fillId="3" borderId="0" xfId="0" applyNumberFormat="1" applyFill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2" fontId="0" fillId="4" borderId="0" xfId="0" applyNumberFormat="1" applyFill="1" applyBorder="1" applyAlignment="1" applyProtection="1">
      <alignment horizontal="center"/>
    </xf>
    <xf numFmtId="2" fontId="0" fillId="5" borderId="0" xfId="0" applyNumberFormat="1" applyFill="1" applyBorder="1" applyAlignment="1" applyProtection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60"/>
  <sheetViews>
    <sheetView showGridLines="0" showRowColHeaders="0" tabSelected="1" zoomScaleNormal="100" workbookViewId="0">
      <selection activeCell="F37" sqref="F37:K37"/>
    </sheetView>
  </sheetViews>
  <sheetFormatPr defaultColWidth="9.109375" defaultRowHeight="15" x14ac:dyDescent="0.25"/>
  <cols>
    <col min="1" max="1" width="4.33203125" style="35" customWidth="1"/>
    <col min="2" max="3" width="3.6640625" style="35" customWidth="1"/>
    <col min="4" max="4" width="18.88671875" style="35" customWidth="1"/>
    <col min="5" max="5" width="9.88671875" style="35" customWidth="1"/>
    <col min="6" max="6" width="23.109375" style="35" customWidth="1"/>
    <col min="7" max="7" width="10.88671875" style="35" customWidth="1"/>
    <col min="8" max="8" width="17.6640625" style="35" customWidth="1"/>
    <col min="9" max="9" width="23.44140625" style="35" customWidth="1"/>
    <col min="10" max="10" width="4.88671875" style="35" customWidth="1"/>
    <col min="11" max="11" width="27.109375" style="35" customWidth="1"/>
    <col min="12" max="12" width="5.88671875" style="35" customWidth="1"/>
    <col min="13" max="13" width="9.109375" style="35"/>
    <col min="14" max="21" width="9.109375" style="35" customWidth="1"/>
    <col min="22" max="22" width="10" style="35" customWidth="1"/>
    <col min="23" max="23" width="12.33203125" style="35" bestFit="1" customWidth="1"/>
    <col min="24" max="16384" width="9.109375" style="35"/>
  </cols>
  <sheetData>
    <row r="2" spans="2:12" ht="17.399999999999999" x14ac:dyDescent="0.3">
      <c r="B2" s="104" t="s">
        <v>169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12" ht="17.399999999999999" x14ac:dyDescent="0.3">
      <c r="B3" s="105" t="s">
        <v>104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2:12" ht="6.75" customHeight="1" x14ac:dyDescent="0.3">
      <c r="B4" s="82"/>
      <c r="C4" s="82"/>
      <c r="D4" s="82"/>
      <c r="E4" s="82"/>
      <c r="F4" s="82"/>
      <c r="G4" s="82"/>
      <c r="H4" s="82"/>
      <c r="I4" s="82"/>
      <c r="J4" s="82"/>
      <c r="K4" s="85"/>
      <c r="L4" s="82"/>
    </row>
    <row r="5" spans="2:12" ht="17.399999999999999" x14ac:dyDescent="0.35">
      <c r="B5" s="106" t="s">
        <v>163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7.5" customHeight="1" thickBot="1" x14ac:dyDescent="0.3"/>
    <row r="7" spans="2:12" ht="4.5" customHeight="1" x14ac:dyDescent="0.3">
      <c r="B7" s="36"/>
      <c r="C7" s="37"/>
      <c r="D7" s="38"/>
      <c r="E7" s="38"/>
      <c r="F7" s="38"/>
      <c r="G7" s="38"/>
      <c r="H7" s="38"/>
      <c r="I7" s="38"/>
      <c r="J7" s="38"/>
      <c r="K7" s="38"/>
      <c r="L7" s="39"/>
    </row>
    <row r="8" spans="2:12" ht="15.6" x14ac:dyDescent="0.3">
      <c r="B8" s="40"/>
      <c r="C8" s="41" t="s">
        <v>167</v>
      </c>
      <c r="D8" s="42"/>
      <c r="E8" s="42"/>
      <c r="F8" s="42"/>
      <c r="G8" s="42"/>
      <c r="H8" s="42"/>
      <c r="I8" s="42"/>
      <c r="J8" s="42"/>
      <c r="K8" s="42"/>
      <c r="L8" s="43"/>
    </row>
    <row r="9" spans="2:12" ht="4.5" customHeight="1" x14ac:dyDescent="0.25">
      <c r="B9" s="44"/>
      <c r="C9" s="42"/>
      <c r="D9" s="42"/>
      <c r="E9" s="42"/>
      <c r="F9" s="42"/>
      <c r="G9" s="42"/>
      <c r="H9" s="42"/>
      <c r="I9" s="42"/>
      <c r="J9" s="42"/>
      <c r="K9" s="42"/>
      <c r="L9" s="43"/>
    </row>
    <row r="10" spans="2:12" ht="15.6" x14ac:dyDescent="0.3">
      <c r="B10" s="44"/>
      <c r="C10" s="42"/>
      <c r="D10" s="42" t="s">
        <v>68</v>
      </c>
      <c r="E10" s="42"/>
      <c r="F10" s="34" t="s">
        <v>82</v>
      </c>
      <c r="G10" s="45"/>
      <c r="H10" s="46" t="s">
        <v>93</v>
      </c>
      <c r="I10" s="42"/>
      <c r="J10" s="42"/>
      <c r="K10" s="42"/>
      <c r="L10" s="43"/>
    </row>
    <row r="11" spans="2:12" ht="4.5" customHeight="1" x14ac:dyDescent="0.3">
      <c r="B11" s="44"/>
      <c r="C11" s="42"/>
      <c r="D11" s="42"/>
      <c r="E11" s="42"/>
      <c r="F11" s="47"/>
      <c r="G11" s="45"/>
      <c r="H11" s="46"/>
      <c r="I11" s="42"/>
      <c r="J11" s="42"/>
      <c r="K11" s="42"/>
      <c r="L11" s="43"/>
    </row>
    <row r="12" spans="2:12" ht="15.6" x14ac:dyDescent="0.3">
      <c r="B12" s="44"/>
      <c r="C12" s="42"/>
      <c r="D12" s="42" t="s">
        <v>67</v>
      </c>
      <c r="E12" s="76" t="str">
        <f>"AC_"&amp;rifcalc!O2</f>
        <v>AC_IC</v>
      </c>
      <c r="F12" s="27">
        <v>1</v>
      </c>
      <c r="G12" s="45" t="str">
        <f ca="1">IF(ISNA(VLOOKUP(F12,INDIRECT(E12),1,FALSE)),"ERRORE","")</f>
        <v/>
      </c>
      <c r="H12" s="46" t="s">
        <v>95</v>
      </c>
      <c r="I12" s="42"/>
      <c r="J12" s="42"/>
      <c r="K12" s="42"/>
      <c r="L12" s="43"/>
    </row>
    <row r="13" spans="2:12" ht="4.5" customHeight="1" x14ac:dyDescent="0.3">
      <c r="B13" s="44"/>
      <c r="C13" s="42"/>
      <c r="D13" s="42"/>
      <c r="E13" s="42"/>
      <c r="F13" s="48"/>
      <c r="G13" s="45"/>
      <c r="H13" s="46"/>
      <c r="I13" s="42"/>
      <c r="J13" s="42"/>
      <c r="K13" s="42"/>
      <c r="L13" s="43"/>
    </row>
    <row r="14" spans="2:12" ht="15.6" x14ac:dyDescent="0.3">
      <c r="B14" s="44"/>
      <c r="C14" s="42"/>
      <c r="D14" s="42" t="s">
        <v>77</v>
      </c>
      <c r="E14" s="76" t="str">
        <f>"FC_"&amp;rifcalc!O2</f>
        <v>FC_IC</v>
      </c>
      <c r="F14" s="27">
        <v>0</v>
      </c>
      <c r="G14" s="45" t="str">
        <f t="shared" ref="G14" ca="1" si="0">IF(ISNA(VLOOKUP(F14,INDIRECT(E14),1,FALSE)),"ERRORE","")</f>
        <v/>
      </c>
      <c r="H14" s="46" t="s">
        <v>94</v>
      </c>
      <c r="I14" s="42"/>
      <c r="J14" s="42"/>
      <c r="K14" s="42"/>
      <c r="L14" s="43"/>
    </row>
    <row r="15" spans="2:12" ht="4.5" customHeight="1" x14ac:dyDescent="0.3">
      <c r="B15" s="44"/>
      <c r="C15" s="42"/>
      <c r="D15" s="42"/>
      <c r="E15" s="42"/>
      <c r="F15" s="47"/>
      <c r="G15" s="45"/>
      <c r="H15" s="46"/>
      <c r="I15" s="42"/>
      <c r="J15" s="42"/>
      <c r="K15" s="42"/>
      <c r="L15" s="43"/>
    </row>
    <row r="16" spans="2:12" ht="15.6" x14ac:dyDescent="0.3">
      <c r="B16" s="44"/>
      <c r="C16" s="42"/>
      <c r="D16" s="42" t="s">
        <v>71</v>
      </c>
      <c r="E16" s="42"/>
      <c r="F16" s="34" t="s">
        <v>86</v>
      </c>
      <c r="G16" s="45" t="str">
        <f>IF(OR(AND(rifcalc!P2&lt;&gt;"SI",rifcalc!P2&lt;&gt;"NO"),AND(rifcalc!P2="SI",rifcalc!O2&lt;&gt;"IC")),"ERRORE","")</f>
        <v/>
      </c>
      <c r="H16" s="46" t="s">
        <v>96</v>
      </c>
      <c r="I16" s="42"/>
      <c r="J16" s="42"/>
      <c r="K16" s="42"/>
      <c r="L16" s="49"/>
    </row>
    <row r="17" spans="2:17" ht="4.5" customHeight="1" thickBot="1" x14ac:dyDescent="0.3">
      <c r="B17" s="50"/>
      <c r="C17" s="51"/>
      <c r="D17" s="51"/>
      <c r="E17" s="51"/>
      <c r="F17" s="52"/>
      <c r="G17" s="51"/>
      <c r="H17" s="51"/>
      <c r="I17" s="51"/>
      <c r="J17" s="51"/>
      <c r="K17" s="51"/>
      <c r="L17" s="53"/>
    </row>
    <row r="18" spans="2:17" ht="6" customHeight="1" x14ac:dyDescent="0.25">
      <c r="F18" s="54"/>
    </row>
    <row r="19" spans="2:17" ht="6" customHeight="1" thickBot="1" x14ac:dyDescent="0.3">
      <c r="F19" s="54"/>
    </row>
    <row r="20" spans="2:17" ht="4.5" customHeight="1" x14ac:dyDescent="0.25">
      <c r="B20" s="55"/>
      <c r="C20" s="38"/>
      <c r="D20" s="38"/>
      <c r="E20" s="38"/>
      <c r="F20" s="56"/>
      <c r="G20" s="38"/>
      <c r="H20" s="38"/>
      <c r="I20" s="38"/>
      <c r="J20" s="38"/>
      <c r="K20" s="38"/>
      <c r="L20" s="39"/>
    </row>
    <row r="21" spans="2:17" ht="15.6" x14ac:dyDescent="0.3">
      <c r="B21" s="44"/>
      <c r="C21" s="41" t="s">
        <v>76</v>
      </c>
      <c r="D21" s="42"/>
      <c r="E21" s="42"/>
      <c r="F21" s="47"/>
      <c r="G21" s="42"/>
      <c r="H21" s="42"/>
      <c r="I21" s="42"/>
      <c r="J21" s="42"/>
      <c r="K21" s="42"/>
      <c r="L21" s="43"/>
    </row>
    <row r="22" spans="2:17" ht="4.5" customHeight="1" x14ac:dyDescent="0.25">
      <c r="B22" s="44"/>
      <c r="C22" s="42"/>
      <c r="D22" s="42"/>
      <c r="E22" s="42"/>
      <c r="F22" s="47"/>
      <c r="G22" s="42"/>
      <c r="H22" s="42"/>
      <c r="I22" s="42"/>
      <c r="J22" s="42"/>
      <c r="K22" s="42"/>
      <c r="L22" s="43"/>
      <c r="Q22" s="103"/>
    </row>
    <row r="23" spans="2:17" ht="15.6" x14ac:dyDescent="0.3">
      <c r="B23" s="44"/>
      <c r="C23" s="42"/>
      <c r="D23" s="42" t="s">
        <v>26</v>
      </c>
      <c r="E23" s="42"/>
      <c r="F23" s="28"/>
      <c r="G23" s="45"/>
      <c r="H23" s="57" t="s">
        <v>171</v>
      </c>
      <c r="I23" s="42"/>
      <c r="J23" s="42"/>
      <c r="K23" s="42"/>
      <c r="L23" s="43"/>
    </row>
    <row r="24" spans="2:17" ht="4.5" customHeight="1" thickBot="1" x14ac:dyDescent="0.3">
      <c r="B24" s="50"/>
      <c r="C24" s="51"/>
      <c r="D24" s="51"/>
      <c r="E24" s="51"/>
      <c r="F24" s="52"/>
      <c r="G24" s="51"/>
      <c r="H24" s="51"/>
      <c r="I24" s="51"/>
      <c r="J24" s="51"/>
      <c r="K24" s="51"/>
      <c r="L24" s="53"/>
    </row>
    <row r="25" spans="2:17" ht="6" customHeight="1" x14ac:dyDescent="0.25">
      <c r="F25" s="54"/>
    </row>
    <row r="26" spans="2:17" ht="6" customHeight="1" thickBot="1" x14ac:dyDescent="0.3">
      <c r="F26" s="54"/>
    </row>
    <row r="27" spans="2:17" ht="4.5" customHeight="1" x14ac:dyDescent="0.25">
      <c r="B27" s="55"/>
      <c r="C27" s="38"/>
      <c r="D27" s="38"/>
      <c r="E27" s="38"/>
      <c r="F27" s="56"/>
      <c r="G27" s="38"/>
      <c r="H27" s="38"/>
      <c r="I27" s="38"/>
      <c r="J27" s="38"/>
      <c r="K27" s="38"/>
      <c r="L27" s="39"/>
    </row>
    <row r="28" spans="2:17" ht="15.6" x14ac:dyDescent="0.3">
      <c r="B28" s="44"/>
      <c r="C28" s="41" t="s">
        <v>72</v>
      </c>
      <c r="D28" s="42"/>
      <c r="E28" s="42"/>
      <c r="F28" s="47"/>
      <c r="G28" s="42"/>
      <c r="H28" s="42"/>
      <c r="I28" s="42"/>
      <c r="J28" s="42"/>
      <c r="K28" s="42"/>
      <c r="L28" s="43"/>
    </row>
    <row r="29" spans="2:17" ht="4.5" customHeight="1" x14ac:dyDescent="0.25">
      <c r="B29" s="44"/>
      <c r="C29" s="42"/>
      <c r="D29" s="42"/>
      <c r="E29" s="42"/>
      <c r="F29" s="47"/>
      <c r="G29" s="42"/>
      <c r="H29" s="42"/>
      <c r="I29" s="42"/>
      <c r="J29" s="42"/>
      <c r="K29" s="42"/>
      <c r="L29" s="43"/>
    </row>
    <row r="30" spans="2:17" ht="15.6" x14ac:dyDescent="0.3">
      <c r="B30" s="44"/>
      <c r="C30" s="42"/>
      <c r="D30" s="42" t="s">
        <v>70</v>
      </c>
      <c r="E30" s="42"/>
      <c r="F30" s="79">
        <v>26500</v>
      </c>
      <c r="G30" s="45"/>
      <c r="H30" s="57" t="s">
        <v>78</v>
      </c>
      <c r="I30" s="42"/>
      <c r="J30" s="42"/>
      <c r="K30" s="42"/>
      <c r="L30" s="43"/>
    </row>
    <row r="31" spans="2:17" ht="4.5" customHeight="1" thickBot="1" x14ac:dyDescent="0.3">
      <c r="B31" s="50"/>
      <c r="C31" s="51"/>
      <c r="D31" s="51"/>
      <c r="E31" s="51"/>
      <c r="F31" s="52"/>
      <c r="G31" s="51"/>
      <c r="H31" s="51"/>
      <c r="I31" s="51"/>
      <c r="J31" s="51"/>
      <c r="K31" s="51"/>
      <c r="L31" s="53"/>
    </row>
    <row r="32" spans="2:17" ht="6" customHeight="1" x14ac:dyDescent="0.25">
      <c r="F32" s="54"/>
    </row>
    <row r="33" spans="2:12" ht="6" customHeight="1" thickBot="1" x14ac:dyDescent="0.3">
      <c r="F33" s="54"/>
    </row>
    <row r="34" spans="2:12" ht="4.5" customHeight="1" x14ac:dyDescent="0.25">
      <c r="B34" s="55"/>
      <c r="C34" s="38"/>
      <c r="D34" s="38"/>
      <c r="E34" s="38"/>
      <c r="F34" s="56"/>
      <c r="G34" s="38"/>
      <c r="H34" s="38"/>
      <c r="I34" s="38"/>
      <c r="J34" s="38"/>
      <c r="K34" s="38"/>
      <c r="L34" s="39"/>
    </row>
    <row r="35" spans="2:12" ht="15.6" x14ac:dyDescent="0.3">
      <c r="B35" s="44"/>
      <c r="C35" s="41" t="s">
        <v>73</v>
      </c>
      <c r="D35" s="42"/>
      <c r="E35" s="42"/>
      <c r="F35" s="58" t="str">
        <f>IF(OR(COUNTIF(F37:F38,"SI")&gt;1,COUNTIF(F37:F38,"NO")&gt;2),"ERRORE (deve esistere un solo SI)","")</f>
        <v/>
      </c>
      <c r="G35" s="42"/>
      <c r="H35" s="42"/>
      <c r="I35" s="42"/>
      <c r="J35" s="42"/>
      <c r="K35" s="42"/>
      <c r="L35" s="43"/>
    </row>
    <row r="36" spans="2:12" ht="4.5" customHeight="1" x14ac:dyDescent="0.25">
      <c r="B36" s="44"/>
      <c r="C36" s="42"/>
      <c r="D36" s="42"/>
      <c r="E36" s="42"/>
      <c r="F36" s="47"/>
      <c r="G36" s="42"/>
      <c r="H36" s="42"/>
      <c r="I36" s="42"/>
      <c r="J36" s="42"/>
      <c r="K36" s="42"/>
      <c r="L36" s="43"/>
    </row>
    <row r="37" spans="2:12" ht="15.6" x14ac:dyDescent="0.3">
      <c r="B37" s="44"/>
      <c r="C37" s="42"/>
      <c r="D37" s="42" t="s">
        <v>88</v>
      </c>
      <c r="E37" s="42"/>
      <c r="F37" s="107" t="s">
        <v>166</v>
      </c>
      <c r="G37" s="108"/>
      <c r="H37" s="108"/>
      <c r="I37" s="108"/>
      <c r="J37" s="108"/>
      <c r="K37" s="109"/>
      <c r="L37" s="49" t="str">
        <f>IF(ISNA(VLOOKUP(F37,areatax,1,FALSE)),"ERRORE","")</f>
        <v/>
      </c>
    </row>
    <row r="38" spans="2:12" ht="4.5" customHeight="1" x14ac:dyDescent="0.3">
      <c r="B38" s="44"/>
      <c r="C38" s="42"/>
      <c r="D38" s="42"/>
      <c r="E38" s="42"/>
      <c r="F38" s="47"/>
      <c r="G38" s="42"/>
      <c r="H38" s="46"/>
      <c r="I38" s="42"/>
      <c r="J38" s="42"/>
      <c r="K38" s="42"/>
      <c r="L38" s="43"/>
    </row>
    <row r="39" spans="2:12" ht="4.5" customHeight="1" thickBot="1" x14ac:dyDescent="0.3">
      <c r="B39" s="50"/>
      <c r="C39" s="51"/>
      <c r="D39" s="51"/>
      <c r="E39" s="51"/>
      <c r="F39" s="52"/>
      <c r="G39" s="51"/>
      <c r="H39" s="51"/>
      <c r="I39" s="51"/>
      <c r="J39" s="51"/>
      <c r="K39" s="51"/>
      <c r="L39" s="53"/>
    </row>
    <row r="40" spans="2:12" x14ac:dyDescent="0.25">
      <c r="F40" s="54"/>
    </row>
    <row r="41" spans="2:12" ht="15.6" thickBot="1" x14ac:dyDescent="0.3">
      <c r="F41" s="54"/>
    </row>
    <row r="42" spans="2:12" ht="4.5" customHeight="1" x14ac:dyDescent="0.25">
      <c r="B42" s="59"/>
      <c r="C42" s="60"/>
      <c r="D42" s="60"/>
      <c r="E42" s="60"/>
      <c r="F42" s="61"/>
      <c r="G42" s="60"/>
      <c r="H42" s="60"/>
      <c r="I42" s="60"/>
      <c r="J42" s="60"/>
      <c r="K42" s="60"/>
      <c r="L42" s="62"/>
    </row>
    <row r="43" spans="2:12" ht="15.6" x14ac:dyDescent="0.3">
      <c r="B43" s="63"/>
      <c r="C43" s="64" t="s">
        <v>74</v>
      </c>
      <c r="D43" s="65"/>
      <c r="E43" s="65"/>
      <c r="F43" s="66"/>
      <c r="G43" s="65"/>
      <c r="H43" s="65"/>
      <c r="I43" s="65"/>
      <c r="J43" s="65"/>
      <c r="K43" s="65"/>
      <c r="L43" s="67"/>
    </row>
    <row r="44" spans="2:12" ht="15.6" x14ac:dyDescent="0.3">
      <c r="B44" s="63"/>
      <c r="C44" s="65"/>
      <c r="D44" s="65"/>
      <c r="E44" s="65"/>
      <c r="F44" s="68"/>
      <c r="G44" s="65"/>
      <c r="H44" s="65"/>
      <c r="I44" s="65"/>
      <c r="J44" s="65"/>
      <c r="K44" s="65"/>
      <c r="L44" s="67"/>
    </row>
    <row r="45" spans="2:12" ht="15.6" hidden="1" x14ac:dyDescent="0.3">
      <c r="B45" s="63"/>
      <c r="C45" s="65"/>
      <c r="D45" s="65" t="s">
        <v>69</v>
      </c>
      <c r="E45" s="65"/>
      <c r="F45" s="69" t="str">
        <f>IF(rifcalc!K2="SI",IF(rifcalc!G2="NO",IF(F30&lt;=IseeSoglia,"blu",IF(F30&lt;=30000,"verde","giallo")),IF(F30&lt;=30000,"rosso","giallo")),IF(rifcalc!G2="si","gialloFC","giallo"))</f>
        <v>verde</v>
      </c>
      <c r="G45" s="65"/>
      <c r="H45" s="96"/>
      <c r="I45" s="65"/>
      <c r="J45" s="65"/>
      <c r="K45" s="65"/>
      <c r="L45" s="67"/>
    </row>
    <row r="46" spans="2:12" ht="5.25" customHeight="1" x14ac:dyDescent="0.3">
      <c r="B46" s="63"/>
      <c r="C46" s="65"/>
      <c r="D46" s="65"/>
      <c r="E46" s="65"/>
      <c r="F46" s="68"/>
      <c r="G46" s="65"/>
      <c r="H46" s="65"/>
      <c r="I46" s="65"/>
      <c r="J46" s="65"/>
      <c r="K46" s="65"/>
      <c r="L46" s="67"/>
    </row>
    <row r="47" spans="2:12" ht="15.6" x14ac:dyDescent="0.3">
      <c r="B47" s="63"/>
      <c r="C47" s="65"/>
      <c r="D47" s="65" t="s">
        <v>75</v>
      </c>
      <c r="E47" s="65"/>
      <c r="F47" s="69" t="str">
        <f>IF(F30&lt;=rifcalc!$C$36,rifcalc!$A$36,IF(F30&lt;=rifcalc!$C$37,rifcalc!$A$37,IF(F30&lt;=rifcalc!$C$38,rifcalc!$A$38,IF(F30&lt;=rifcalc!$C$39,rifcalc!$A$39,IF(F30&lt;=rifcalc!$C$40,rifcalc!$A$40,IF(F30&lt;=rifcalc!$C$41,rifcalc!$A$41,rifcalc!$A$42))))))</f>
        <v>D</v>
      </c>
      <c r="G47" s="65"/>
      <c r="H47" s="95"/>
      <c r="I47" s="92"/>
      <c r="J47" s="65"/>
      <c r="K47" s="65"/>
      <c r="L47" s="67"/>
    </row>
    <row r="48" spans="2:12" ht="4.5" customHeight="1" x14ac:dyDescent="0.3">
      <c r="B48" s="63"/>
      <c r="C48" s="65"/>
      <c r="D48" s="65"/>
      <c r="E48" s="65"/>
      <c r="F48" s="68"/>
      <c r="G48" s="65"/>
      <c r="H48" s="65"/>
      <c r="I48" s="65"/>
      <c r="J48" s="65"/>
      <c r="K48" s="65"/>
      <c r="L48" s="67"/>
    </row>
    <row r="49" spans="2:12" ht="15.6" x14ac:dyDescent="0.3">
      <c r="B49" s="63"/>
      <c r="C49" s="65"/>
      <c r="D49" s="65" t="s">
        <v>168</v>
      </c>
      <c r="E49" s="65"/>
      <c r="F49" s="70">
        <f>IF(label="blu",0,
(IF(label="verde",(isee-IseeSoglia)*(perc_base/100)+magg_rid,
IF(label="rosso",MAX((isee-IseeSoglia)*(perc_fc/100)+magg_rid,minFC),
IF(label="giallo",IF(AND(rifcalc!K2="NO",isee&lt;IseeSoglia,rifcalc!O2&lt;&gt;"FC"),IF(F47="A",tfix_fasA_aas+magg_rid,IF(F47="B",tfix_fasB_aas+magg_rid,IF(F47="C",tfix_fasC_aas+magg_rid,MAX(((isee-limite_fascia)*perc_fascia)+addendo_fascia+magg_rid+penalizza,minNoBenef)))),
MAX(((isee-limite_fascia)*perc_fascia)+addendo_fascia+magg_rid,minFC)),MAX(((isee-limite_fascia)*perc_fascia)+addendo_fascia+magg_rid+penalizza,minNoBenef)))))*part_full)</f>
        <v>42.5</v>
      </c>
      <c r="G49" s="83"/>
      <c r="H49" s="65" t="s">
        <v>170</v>
      </c>
      <c r="I49" s="65"/>
      <c r="J49" s="65"/>
      <c r="K49" s="65"/>
      <c r="L49" s="67"/>
    </row>
    <row r="50" spans="2:12" ht="4.5" customHeight="1" thickBot="1" x14ac:dyDescent="0.3">
      <c r="B50" s="71"/>
      <c r="C50" s="72"/>
      <c r="D50" s="72"/>
      <c r="E50" s="72"/>
      <c r="F50" s="73"/>
      <c r="G50" s="72"/>
      <c r="H50" s="72"/>
      <c r="I50" s="72"/>
      <c r="J50" s="72"/>
      <c r="K50" s="72"/>
      <c r="L50" s="74"/>
    </row>
    <row r="51" spans="2:12" x14ac:dyDescent="0.25">
      <c r="F51" s="54"/>
    </row>
    <row r="52" spans="2:12" x14ac:dyDescent="0.25">
      <c r="F52" s="54"/>
    </row>
    <row r="53" spans="2:12" ht="15.6" x14ac:dyDescent="0.3">
      <c r="C53" s="81"/>
      <c r="D53" s="80"/>
      <c r="F53" s="54"/>
    </row>
    <row r="54" spans="2:12" ht="5.25" customHeight="1" x14ac:dyDescent="0.3">
      <c r="C54" s="81"/>
      <c r="D54" s="80"/>
      <c r="F54" s="54"/>
    </row>
    <row r="55" spans="2:12" ht="15.6" x14ac:dyDescent="0.3">
      <c r="C55" s="80"/>
      <c r="D55" s="80"/>
      <c r="F55" s="54"/>
    </row>
    <row r="56" spans="2:12" ht="15.6" x14ac:dyDescent="0.3">
      <c r="C56" s="80"/>
      <c r="D56" s="80"/>
    </row>
    <row r="57" spans="2:12" ht="15.6" x14ac:dyDescent="0.3">
      <c r="C57" s="80"/>
      <c r="D57" s="80"/>
    </row>
    <row r="58" spans="2:12" ht="15.6" x14ac:dyDescent="0.3">
      <c r="C58" s="80"/>
      <c r="D58" s="80"/>
    </row>
    <row r="59" spans="2:12" ht="15.6" x14ac:dyDescent="0.3">
      <c r="D59" s="80"/>
    </row>
    <row r="60" spans="2:12" ht="15.6" x14ac:dyDescent="0.3">
      <c r="D60" s="80"/>
    </row>
  </sheetData>
  <sheetProtection algorithmName="SHA-512" hashValue="mszb8qc7/zryxCd/w4A5VLk/lUv3rmb+O7hG1XHWHih3SQNQ9Cm3mUAHbn4GmRxHzKoCsFq2hpi1vzxNapHmGw==" saltValue="dKwixya/imydmgWPk0awKg==" spinCount="100000" sheet="1" formatCells="0" formatColumns="0" formatRows="0" insertColumns="0" insertRows="0" insertHyperlinks="0" deleteColumns="0" deleteRows="0" sort="0" autoFilter="0" pivotTables="0"/>
  <mergeCells count="4">
    <mergeCell ref="B2:L2"/>
    <mergeCell ref="B3:L3"/>
    <mergeCell ref="B5:L5"/>
    <mergeCell ref="F37:K37"/>
  </mergeCells>
  <dataValidations count="6">
    <dataValidation type="list" allowBlank="1" showInputMessage="1" showErrorMessage="1" sqref="F13" xr:uid="{00000000-0002-0000-0000-000000000000}">
      <formula1>INDIRECT(F11)</formula1>
    </dataValidation>
    <dataValidation type="list" allowBlank="1" showInputMessage="1" showErrorMessage="1" sqref="F14" xr:uid="{00000000-0002-0000-0000-000001000000}">
      <formula1>INDIRECT(E14)</formula1>
    </dataValidation>
    <dataValidation type="list" allowBlank="1" showInputMessage="1" showErrorMessage="1" sqref="F10" xr:uid="{00000000-0002-0000-0000-000002000000}">
      <formula1>posiscr</formula1>
    </dataValidation>
    <dataValidation type="list" allowBlank="1" showInputMessage="1" showErrorMessage="1" sqref="F16" xr:uid="{00000000-0002-0000-0000-000003000000}">
      <formula1>parttime</formula1>
    </dataValidation>
    <dataValidation type="list" allowBlank="1" showInputMessage="1" showErrorMessage="1" sqref="F37" xr:uid="{00000000-0002-0000-0000-000004000000}">
      <formula1>areatax</formula1>
    </dataValidation>
    <dataValidation type="list" allowBlank="1" showInputMessage="1" showErrorMessage="1" sqref="F12" xr:uid="{00000000-0002-0000-0000-000005000000}">
      <formula1>INDIRECT($E$12)</formula1>
    </dataValidation>
  </dataValidations>
  <pageMargins left="0.25" right="0.22" top="0.55000000000000004" bottom="0.550000000000000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0"/>
  <sheetViews>
    <sheetView topLeftCell="H1" workbookViewId="0">
      <selection activeCell="R8" sqref="R8"/>
    </sheetView>
  </sheetViews>
  <sheetFormatPr defaultColWidth="9.109375" defaultRowHeight="13.2" x14ac:dyDescent="0.25"/>
  <cols>
    <col min="1" max="1" width="9.109375" style="10"/>
    <col min="2" max="2" width="9.5546875" style="10" bestFit="1" customWidth="1"/>
    <col min="3" max="3" width="12.33203125" style="10" customWidth="1"/>
    <col min="4" max="4" width="13.109375" style="10" customWidth="1"/>
    <col min="5" max="5" width="17.6640625" style="10" bestFit="1" customWidth="1"/>
    <col min="6" max="6" width="13.88671875" style="10" customWidth="1"/>
    <col min="7" max="8" width="11.6640625" style="10" customWidth="1"/>
    <col min="9" max="11" width="9.109375" style="10"/>
    <col min="12" max="12" width="13.88671875" style="10" customWidth="1"/>
    <col min="13" max="13" width="9.109375" style="10"/>
    <col min="14" max="14" width="5.33203125" style="10" customWidth="1"/>
    <col min="15" max="15" width="14.88671875" style="10" bestFit="1" customWidth="1"/>
    <col min="16" max="16384" width="9.109375" style="10"/>
  </cols>
  <sheetData>
    <row r="1" spans="1:18" x14ac:dyDescent="0.25">
      <c r="A1" s="2" t="s">
        <v>0</v>
      </c>
      <c r="B1" s="2" t="s">
        <v>27</v>
      </c>
      <c r="C1" s="2" t="s">
        <v>50</v>
      </c>
      <c r="D1" s="7" t="s">
        <v>26</v>
      </c>
      <c r="E1" s="8" t="s">
        <v>38</v>
      </c>
      <c r="F1" s="8" t="s">
        <v>39</v>
      </c>
      <c r="G1" s="8" t="s">
        <v>12</v>
      </c>
      <c r="H1" s="8" t="s">
        <v>145</v>
      </c>
      <c r="I1" s="8" t="s">
        <v>146</v>
      </c>
      <c r="J1" s="8" t="s">
        <v>40</v>
      </c>
      <c r="K1" s="8" t="s">
        <v>37</v>
      </c>
      <c r="L1" s="9" t="s">
        <v>34</v>
      </c>
      <c r="M1" s="8"/>
      <c r="N1" s="2"/>
      <c r="O1" s="10" t="s">
        <v>81</v>
      </c>
      <c r="P1" s="10" t="s">
        <v>85</v>
      </c>
      <c r="R1" s="10" t="s">
        <v>87</v>
      </c>
    </row>
    <row r="2" spans="1:18" x14ac:dyDescent="0.25">
      <c r="A2" s="2" t="str">
        <f>IF(R2="Area 1","D1-LLS",IF(R2="Area 3","D7-ING",IF(R2="Area 2","D4-FOR","")))</f>
        <v>D1-LLS</v>
      </c>
      <c r="B2" s="2" t="str">
        <f>IF(OR(O2="RI",O2="IC"),IF(SIMULATORE!F12&lt;=2,"LM","LM5"),IF(SIMULATORE!F12=2,"LM",IF(SIMULATORE!F12=3,"L2","LM5")))</f>
        <v>LM</v>
      </c>
      <c r="C2" s="9">
        <f>IF(R2="Area 2",1,0)</f>
        <v>0</v>
      </c>
      <c r="D2" s="7">
        <f>VLOOKUP(A18,merito,2,FALSE)</f>
        <v>0</v>
      </c>
      <c r="E2" s="7" t="str">
        <f>IF(AND(SIMULATORE!F12=1,OR(rifcalc!O2="IC",rifcalc!O2="RI")),"SI","NO")</f>
        <v>SI</v>
      </c>
      <c r="F2" s="7" t="str">
        <f>IF(AND(SIMULATORE!F12&gt;1,SIMULATORE!F14&lt;2),"SI","NO")</f>
        <v>NO</v>
      </c>
      <c r="G2" s="7" t="str">
        <f>IF(SIMULATORE!F14&gt;=2,"SI","NO")</f>
        <v>NO</v>
      </c>
      <c r="H2" s="7" t="str">
        <f>IF(SIMULATORE!F30&lt;=IseeSoglia,"SI","NO")</f>
        <v>NO</v>
      </c>
      <c r="I2" s="7" t="str">
        <f>IF(AND(SIMULATORE!F30&gt;IseeSoglia,SIMULATORE!F30&lt;=30000),"SI","NO")</f>
        <v>SI</v>
      </c>
      <c r="J2" s="7" t="str">
        <f>IF(SIMULATORE!F30&gt;30000,"SI","NO")</f>
        <v>NO</v>
      </c>
      <c r="K2" s="7" t="str">
        <f>IF(OR(D2&gt;SIMULATORE!F23,AND(E2="SI",O2="RI",P2="NO")),"NO","SI")</f>
        <v>SI</v>
      </c>
      <c r="L2" s="6">
        <f>VLOOKUP(A20,deltacontr,5,FALSE)</f>
        <v>0</v>
      </c>
      <c r="N2" s="2"/>
      <c r="O2" s="77" t="str">
        <f>MID(SIMULATORE!F10,1,2)</f>
        <v>IC</v>
      </c>
      <c r="P2" s="77" t="str">
        <f>IF(SIMULATORE!F16=rifcalc!P6,"SI","NO")</f>
        <v>NO</v>
      </c>
      <c r="R2" s="10" t="str">
        <f>MID(SIMULATORE!F37,1,6)</f>
        <v>Area 1</v>
      </c>
    </row>
    <row r="3" spans="1:18" x14ac:dyDescent="0.25">
      <c r="A3" s="2"/>
      <c r="B3" s="2"/>
      <c r="C3" s="2"/>
      <c r="F3" s="2"/>
      <c r="G3" s="2"/>
      <c r="H3" s="2"/>
      <c r="I3" s="2"/>
      <c r="J3" s="2"/>
      <c r="K3" s="2"/>
      <c r="N3" s="2"/>
      <c r="P3" s="84">
        <f>IF(SIMULATORE!F16=rifcalc!P6,B12/100,1)</f>
        <v>1</v>
      </c>
    </row>
    <row r="4" spans="1:18" x14ac:dyDescent="0.25">
      <c r="A4" s="11"/>
      <c r="B4" s="11"/>
      <c r="C4" s="11"/>
      <c r="F4" s="11"/>
      <c r="G4" s="11"/>
      <c r="H4" s="11"/>
      <c r="I4" s="11"/>
      <c r="J4" s="11"/>
      <c r="K4" s="11"/>
      <c r="M4" s="11"/>
      <c r="N4" s="11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M5" s="11"/>
      <c r="N5" s="11"/>
    </row>
    <row r="6" spans="1:18" x14ac:dyDescent="0.25">
      <c r="A6" s="118" t="s">
        <v>43</v>
      </c>
      <c r="B6" s="118"/>
      <c r="C6" s="118"/>
      <c r="D6" s="12"/>
      <c r="E6" s="12"/>
      <c r="F6" s="12"/>
      <c r="G6" s="12"/>
      <c r="H6" s="12"/>
      <c r="I6" s="11"/>
      <c r="J6" s="11"/>
      <c r="K6" s="11"/>
      <c r="L6" s="11"/>
      <c r="M6" s="11"/>
      <c r="N6" s="11"/>
      <c r="O6" s="10" t="s">
        <v>82</v>
      </c>
      <c r="P6" s="10" t="s">
        <v>71</v>
      </c>
      <c r="R6" s="78" t="s">
        <v>166</v>
      </c>
    </row>
    <row r="7" spans="1:18" x14ac:dyDescent="0.25">
      <c r="A7" s="12" t="s">
        <v>42</v>
      </c>
      <c r="B7" s="13">
        <v>0</v>
      </c>
      <c r="C7" s="12" t="s">
        <v>105</v>
      </c>
      <c r="D7" s="12"/>
      <c r="E7" s="12"/>
      <c r="F7" s="12"/>
      <c r="G7" s="12"/>
      <c r="H7" s="12"/>
      <c r="I7" s="11"/>
      <c r="J7" s="11"/>
      <c r="K7" s="11"/>
      <c r="L7" s="11"/>
      <c r="M7" s="11"/>
      <c r="N7" s="11"/>
      <c r="O7" s="2" t="s">
        <v>83</v>
      </c>
      <c r="P7" s="10" t="s">
        <v>86</v>
      </c>
      <c r="R7" s="78" t="s">
        <v>165</v>
      </c>
    </row>
    <row r="8" spans="1:18" x14ac:dyDescent="0.25">
      <c r="A8" s="12" t="s">
        <v>42</v>
      </c>
      <c r="B8" s="13">
        <v>200</v>
      </c>
      <c r="C8" s="12" t="s">
        <v>49</v>
      </c>
      <c r="D8" s="12"/>
      <c r="E8" s="12"/>
      <c r="F8" s="12"/>
      <c r="G8" s="12"/>
      <c r="H8" s="12"/>
      <c r="I8" s="11"/>
      <c r="J8" s="11"/>
      <c r="K8" s="11"/>
      <c r="L8" s="11"/>
      <c r="M8" s="11"/>
      <c r="N8" s="11"/>
      <c r="O8" s="2" t="s">
        <v>84</v>
      </c>
      <c r="R8" s="78" t="s">
        <v>164</v>
      </c>
    </row>
    <row r="9" spans="1:18" x14ac:dyDescent="0.25">
      <c r="A9" s="12" t="s">
        <v>42</v>
      </c>
      <c r="B9" s="13">
        <v>200</v>
      </c>
      <c r="C9" s="12" t="s">
        <v>44</v>
      </c>
      <c r="D9" s="12"/>
      <c r="E9" s="12"/>
      <c r="F9" s="12"/>
      <c r="G9" s="12"/>
      <c r="H9" s="12"/>
      <c r="I9" s="11"/>
      <c r="J9" s="11"/>
      <c r="K9" s="11"/>
      <c r="L9" s="11"/>
      <c r="M9" s="11"/>
      <c r="N9" s="11"/>
      <c r="R9" s="78"/>
    </row>
    <row r="10" spans="1:18" x14ac:dyDescent="0.25">
      <c r="A10" s="12" t="s">
        <v>46</v>
      </c>
      <c r="B10" s="14">
        <v>8.5</v>
      </c>
      <c r="C10" s="12" t="s">
        <v>45</v>
      </c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</row>
    <row r="11" spans="1:18" ht="13.8" thickBot="1" x14ac:dyDescent="0.3">
      <c r="A11" s="12" t="s">
        <v>46</v>
      </c>
      <c r="B11" s="15">
        <v>8.5</v>
      </c>
      <c r="C11" s="12" t="s">
        <v>47</v>
      </c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</row>
    <row r="12" spans="1:18" x14ac:dyDescent="0.25">
      <c r="A12" s="12" t="s">
        <v>46</v>
      </c>
      <c r="B12" s="16">
        <v>50</v>
      </c>
      <c r="C12" s="12" t="s">
        <v>48</v>
      </c>
      <c r="D12" s="12"/>
      <c r="E12" s="12"/>
      <c r="F12" s="12"/>
      <c r="G12" s="12"/>
      <c r="H12" s="12"/>
      <c r="I12" s="11"/>
      <c r="J12" s="11"/>
      <c r="K12" s="11"/>
      <c r="L12" s="11"/>
      <c r="M12" s="110" t="s">
        <v>92</v>
      </c>
      <c r="N12" s="29"/>
      <c r="O12" s="29" t="s">
        <v>90</v>
      </c>
      <c r="P12" s="30"/>
    </row>
    <row r="13" spans="1:18" x14ac:dyDescent="0.25">
      <c r="A13" s="12" t="s">
        <v>107</v>
      </c>
      <c r="B13" s="16">
        <v>26000</v>
      </c>
      <c r="C13" s="12" t="s">
        <v>108</v>
      </c>
      <c r="D13" s="12"/>
      <c r="E13" s="12"/>
      <c r="F13" s="12"/>
      <c r="G13" s="12"/>
      <c r="H13" s="12"/>
      <c r="I13" s="11"/>
      <c r="J13" s="11"/>
      <c r="K13" s="11"/>
      <c r="L13" s="11"/>
      <c r="M13" s="111"/>
      <c r="N13" s="11"/>
      <c r="O13" s="11"/>
      <c r="P13" s="31"/>
    </row>
    <row r="14" spans="1:18" x14ac:dyDescent="0.25">
      <c r="A14" s="12"/>
      <c r="B14" s="16">
        <v>200</v>
      </c>
      <c r="C14" s="12" t="str">
        <f>"Importo fisso Fascia A per InCorso - Isee fino a "&amp;IseeSoglia&amp;" - NO_TAX_AREA"</f>
        <v>Importo fisso Fascia A per InCorso - Isee fino a 26000 - NO_TAX_AREA</v>
      </c>
      <c r="D14" s="12"/>
      <c r="E14" s="12"/>
      <c r="F14" s="12"/>
      <c r="G14" s="12"/>
      <c r="H14" s="12"/>
      <c r="I14" s="11"/>
      <c r="J14" s="11"/>
      <c r="K14" s="11"/>
      <c r="L14" s="11"/>
      <c r="M14" s="111"/>
      <c r="N14" s="11"/>
      <c r="O14" s="11"/>
      <c r="P14" s="31"/>
    </row>
    <row r="15" spans="1:18" x14ac:dyDescent="0.25">
      <c r="A15" s="12"/>
      <c r="B15" s="16">
        <v>300</v>
      </c>
      <c r="C15" s="12" t="str">
        <f>"Importo fisso Fascia B per InCorso - Isee fino a "&amp;IseeSoglia&amp;" - NO_TAX_AREA"</f>
        <v>Importo fisso Fascia B per InCorso - Isee fino a 26000 - NO_TAX_AREA</v>
      </c>
      <c r="D15" s="12"/>
      <c r="E15" s="12"/>
      <c r="F15" s="12"/>
      <c r="G15" s="12"/>
      <c r="H15" s="12"/>
      <c r="I15" s="11"/>
      <c r="J15" s="11"/>
      <c r="K15" s="11"/>
      <c r="L15" s="11"/>
      <c r="M15" s="111"/>
      <c r="N15" s="11"/>
      <c r="O15" s="11"/>
      <c r="P15" s="31"/>
    </row>
    <row r="16" spans="1:18" x14ac:dyDescent="0.25">
      <c r="A16" s="12"/>
      <c r="B16" s="16">
        <v>400</v>
      </c>
      <c r="C16" s="12" t="str">
        <f>"Importo fisso Fascia C per InCorso - Isee fino a "&amp;IseeSoglia&amp;" - NO_TAX_AREA"</f>
        <v>Importo fisso Fascia C per InCorso - Isee fino a 26000 - NO_TAX_AREA</v>
      </c>
      <c r="D16" s="12"/>
      <c r="E16" s="12"/>
      <c r="F16" s="12"/>
      <c r="G16" s="12"/>
      <c r="H16" s="12"/>
      <c r="I16" s="11"/>
      <c r="J16" s="11"/>
      <c r="K16" s="11"/>
      <c r="L16" s="11"/>
      <c r="M16" s="111"/>
      <c r="N16" s="11"/>
      <c r="O16" s="11"/>
      <c r="P16" s="31"/>
    </row>
    <row r="17" spans="1:16" ht="12.7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1"/>
      <c r="N17" s="11"/>
      <c r="O17" s="11"/>
      <c r="P17" s="31"/>
    </row>
    <row r="18" spans="1:16" ht="12.75" customHeight="1" x14ac:dyDescent="0.25">
      <c r="A18" s="115" t="str">
        <f>B2&amp;"-"&amp;SIMULATORE!F12&amp;"-"&amp;rifcalc!O2&amp;"-"&amp;SIMULATORE!F14 &amp; "-" &amp;P2</f>
        <v>LM-1-IC-0-NO</v>
      </c>
      <c r="B18" s="115"/>
      <c r="C18" s="93" t="s">
        <v>113</v>
      </c>
      <c r="D18" s="93"/>
      <c r="E18" s="93"/>
      <c r="F18" s="93"/>
      <c r="G18" s="93"/>
      <c r="H18" s="93"/>
      <c r="I18" s="11"/>
      <c r="J18" s="11"/>
      <c r="K18" s="11"/>
      <c r="L18" s="11"/>
      <c r="M18" s="111"/>
      <c r="N18" s="11"/>
      <c r="O18" s="11"/>
      <c r="P18" s="31"/>
    </row>
    <row r="19" spans="1:16" ht="12.75" customHeight="1" x14ac:dyDescent="0.25">
      <c r="A19" s="116" t="str">
        <f>SIMULATORE!F47&amp;"-"&amp;IF(OR(rifcalc!O2="IC",rifcalc!O2="RI"),"IC",IF(SIMULATORE!F14=1,"1FC",IF(SIMULATORE!F14=2,"2FC","3FC")))</f>
        <v>D-IC</v>
      </c>
      <c r="B19" s="116"/>
      <c r="C19" s="93" t="s">
        <v>114</v>
      </c>
      <c r="D19" s="93"/>
      <c r="E19" s="93"/>
      <c r="F19" s="93"/>
      <c r="G19" s="93"/>
      <c r="H19" s="93"/>
      <c r="I19" s="11"/>
      <c r="J19" s="11"/>
      <c r="K19" s="11"/>
      <c r="L19" s="11"/>
      <c r="M19" s="111"/>
      <c r="N19" s="11"/>
      <c r="O19" s="11"/>
      <c r="P19" s="31"/>
    </row>
    <row r="20" spans="1:16" ht="12.75" customHeight="1" x14ac:dyDescent="0.25">
      <c r="A20" s="115" t="str">
        <f>A2&amp;"-"&amp;SIMULATORE!F47&amp;"-"&amp;C2</f>
        <v>D1-LLS-D-0</v>
      </c>
      <c r="B20" s="115"/>
      <c r="C20" s="93" t="s">
        <v>115</v>
      </c>
      <c r="D20" s="93"/>
      <c r="E20" s="93"/>
      <c r="F20" s="93"/>
      <c r="G20" s="93"/>
      <c r="H20" s="93"/>
      <c r="I20" s="11"/>
      <c r="J20" s="11"/>
      <c r="K20" s="11"/>
      <c r="L20" s="11"/>
      <c r="M20" s="111"/>
      <c r="N20" s="11"/>
      <c r="O20" s="11"/>
      <c r="P20" s="31"/>
    </row>
    <row r="21" spans="1:16" ht="12.75" customHeight="1" x14ac:dyDescent="0.25">
      <c r="A21" s="115" t="str">
        <f>SIMULATORE!F47&amp;"-"&amp;IF(rifcalc!R2="Area 1","A1",IF(rifcalc!R2="Area 2","A2","A3"))</f>
        <v>D-A1</v>
      </c>
      <c r="B21" s="115"/>
      <c r="C21" s="93" t="s">
        <v>159</v>
      </c>
      <c r="D21" s="93"/>
      <c r="E21" s="93"/>
      <c r="F21" s="93"/>
      <c r="G21" s="93"/>
      <c r="H21" s="93"/>
      <c r="I21" s="11"/>
      <c r="J21" s="11"/>
      <c r="K21" s="11"/>
      <c r="L21" s="11"/>
      <c r="M21" s="111"/>
      <c r="N21" s="11"/>
      <c r="O21" s="11"/>
      <c r="P21" s="31"/>
    </row>
    <row r="22" spans="1:16" ht="12.75" customHeight="1" x14ac:dyDescent="0.25">
      <c r="A22" s="11"/>
      <c r="B22" s="2">
        <f>VLOOKUP(fas_ac,limiti_fas,2,FALSE)</f>
        <v>25000.01</v>
      </c>
      <c r="C22" s="93" t="s">
        <v>160</v>
      </c>
      <c r="D22" s="93"/>
      <c r="E22" s="93"/>
      <c r="F22" s="93"/>
      <c r="G22" s="93"/>
      <c r="H22" s="93"/>
      <c r="I22" s="11"/>
      <c r="J22" s="11"/>
      <c r="K22" s="11"/>
      <c r="L22" s="11"/>
      <c r="M22" s="111"/>
      <c r="N22" s="11"/>
      <c r="O22" s="11"/>
      <c r="P22" s="31"/>
    </row>
    <row r="23" spans="1:16" ht="12.75" customHeight="1" x14ac:dyDescent="0.25">
      <c r="A23" s="11"/>
      <c r="B23" s="11">
        <f>VLOOKUP(fas_ac,limiti_fas,4,FALSE)/100</f>
        <v>2.7999999999999997E-2</v>
      </c>
      <c r="C23" s="93" t="s">
        <v>161</v>
      </c>
      <c r="D23" s="93"/>
      <c r="E23" s="93"/>
      <c r="F23" s="93"/>
      <c r="G23" s="93"/>
      <c r="H23" s="93"/>
      <c r="I23" s="11"/>
      <c r="J23" s="11"/>
      <c r="K23" s="11"/>
      <c r="L23" s="11"/>
      <c r="M23" s="111"/>
      <c r="N23" s="11"/>
      <c r="O23" s="11"/>
      <c r="P23" s="31"/>
    </row>
    <row r="24" spans="1:16" ht="12.75" customHeight="1" x14ac:dyDescent="0.25">
      <c r="A24" s="11"/>
      <c r="B24" s="102">
        <f>VLOOKUP(fas_ac,limiti_fas,6,FALSE)</f>
        <v>449.99964000000006</v>
      </c>
      <c r="C24" s="93" t="s">
        <v>162</v>
      </c>
      <c r="D24" s="93"/>
      <c r="E24" s="93"/>
      <c r="F24" s="93"/>
      <c r="G24" s="93"/>
      <c r="H24" s="93"/>
      <c r="I24" s="11"/>
      <c r="J24" s="11"/>
      <c r="K24" s="11"/>
      <c r="L24" s="11"/>
      <c r="M24" s="111"/>
      <c r="N24" s="11"/>
      <c r="O24" s="11"/>
      <c r="P24" s="31"/>
    </row>
    <row r="25" spans="1:16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1"/>
      <c r="N25" s="11"/>
      <c r="O25" s="11"/>
      <c r="P25" s="31"/>
    </row>
    <row r="26" spans="1:16" x14ac:dyDescent="0.25">
      <c r="A26" s="2" t="s">
        <v>28</v>
      </c>
      <c r="B26" s="2" t="s">
        <v>30</v>
      </c>
      <c r="C26" s="2" t="s">
        <v>29</v>
      </c>
      <c r="D26" s="2" t="s">
        <v>33</v>
      </c>
      <c r="E26" s="11"/>
      <c r="F26" s="11"/>
      <c r="G26" s="11"/>
      <c r="H26" s="11"/>
      <c r="I26" s="11"/>
      <c r="J26" s="11"/>
      <c r="K26" s="11"/>
      <c r="L26" s="11"/>
      <c r="M26" s="111"/>
      <c r="N26" s="11"/>
      <c r="O26" s="11" t="s">
        <v>12</v>
      </c>
      <c r="P26" s="31">
        <v>2</v>
      </c>
    </row>
    <row r="27" spans="1:16" x14ac:dyDescent="0.25">
      <c r="A27" s="23" t="s">
        <v>52</v>
      </c>
      <c r="B27" s="2">
        <v>430</v>
      </c>
      <c r="C27" s="2">
        <v>156</v>
      </c>
      <c r="D27" s="2">
        <f t="shared" ref="D27:D33" si="0">C27+B27</f>
        <v>586</v>
      </c>
      <c r="E27" s="11"/>
      <c r="F27" s="11"/>
      <c r="G27" s="11"/>
      <c r="H27" s="11"/>
      <c r="I27" s="11"/>
      <c r="J27" s="11"/>
      <c r="K27" s="11"/>
      <c r="L27" s="11"/>
      <c r="M27" s="111"/>
      <c r="N27" s="11"/>
      <c r="O27" s="11" t="s">
        <v>12</v>
      </c>
      <c r="P27" s="31">
        <v>3</v>
      </c>
    </row>
    <row r="28" spans="1:16" x14ac:dyDescent="0.25">
      <c r="A28" s="23" t="s">
        <v>53</v>
      </c>
      <c r="B28" s="2">
        <v>590</v>
      </c>
      <c r="C28" s="2">
        <v>156</v>
      </c>
      <c r="D28" s="2">
        <f t="shared" si="0"/>
        <v>746</v>
      </c>
      <c r="E28" s="11"/>
      <c r="F28" s="11"/>
      <c r="G28" s="11"/>
      <c r="H28" s="11"/>
      <c r="I28" s="11"/>
      <c r="J28" s="11"/>
      <c r="K28" s="11"/>
      <c r="L28" s="11"/>
      <c r="M28" s="111"/>
      <c r="N28" s="11"/>
      <c r="O28" s="11" t="s">
        <v>12</v>
      </c>
      <c r="P28" s="31">
        <v>5</v>
      </c>
    </row>
    <row r="29" spans="1:16" x14ac:dyDescent="0.25">
      <c r="A29" s="23" t="s">
        <v>54</v>
      </c>
      <c r="B29" s="2">
        <v>790</v>
      </c>
      <c r="C29" s="2">
        <v>156</v>
      </c>
      <c r="D29" s="2">
        <f t="shared" si="0"/>
        <v>946</v>
      </c>
      <c r="E29" s="11"/>
      <c r="F29" s="11"/>
      <c r="G29" s="11"/>
      <c r="H29" s="11"/>
      <c r="I29" s="11"/>
      <c r="J29" s="11"/>
      <c r="K29" s="11"/>
      <c r="L29" s="11"/>
      <c r="M29" s="111"/>
      <c r="N29" s="11"/>
      <c r="O29" s="11" t="s">
        <v>6</v>
      </c>
      <c r="P29" s="31">
        <v>1</v>
      </c>
    </row>
    <row r="30" spans="1:16" x14ac:dyDescent="0.25">
      <c r="A30" s="23" t="s">
        <v>55</v>
      </c>
      <c r="B30" s="2">
        <v>1030</v>
      </c>
      <c r="C30" s="2">
        <v>156</v>
      </c>
      <c r="D30" s="2">
        <f t="shared" si="0"/>
        <v>1186</v>
      </c>
      <c r="E30" s="11"/>
      <c r="F30" s="11"/>
      <c r="G30" s="11"/>
      <c r="H30" s="11"/>
      <c r="I30" s="11"/>
      <c r="J30" s="11"/>
      <c r="K30" s="11"/>
      <c r="L30" s="11"/>
      <c r="M30" s="111"/>
      <c r="N30" s="11"/>
      <c r="O30" s="11" t="s">
        <v>6</v>
      </c>
      <c r="P30" s="31">
        <v>2</v>
      </c>
    </row>
    <row r="31" spans="1:16" x14ac:dyDescent="0.25">
      <c r="A31" s="23" t="s">
        <v>56</v>
      </c>
      <c r="B31" s="2">
        <v>1395</v>
      </c>
      <c r="C31" s="2">
        <v>156</v>
      </c>
      <c r="D31" s="2">
        <f t="shared" si="0"/>
        <v>1551</v>
      </c>
      <c r="E31" s="11"/>
      <c r="F31" s="11"/>
      <c r="G31" s="11"/>
      <c r="H31" s="11"/>
      <c r="I31" s="11"/>
      <c r="J31" s="11"/>
      <c r="K31" s="11"/>
      <c r="L31" s="11"/>
      <c r="M31" s="111"/>
      <c r="N31" s="11"/>
      <c r="O31" s="11" t="s">
        <v>6</v>
      </c>
      <c r="P31" s="31">
        <v>3</v>
      </c>
    </row>
    <row r="32" spans="1:16" x14ac:dyDescent="0.25">
      <c r="A32" s="23" t="s">
        <v>57</v>
      </c>
      <c r="B32" s="2">
        <v>1680</v>
      </c>
      <c r="C32" s="2">
        <v>156</v>
      </c>
      <c r="D32" s="2">
        <f t="shared" si="0"/>
        <v>1836</v>
      </c>
      <c r="E32" s="11"/>
      <c r="F32" s="11"/>
      <c r="G32" s="11"/>
      <c r="H32" s="11"/>
      <c r="I32" s="11"/>
      <c r="J32" s="11"/>
      <c r="K32" s="11"/>
      <c r="L32" s="11"/>
      <c r="M32" s="111"/>
      <c r="N32" s="11"/>
      <c r="O32" s="11" t="s">
        <v>6</v>
      </c>
      <c r="P32" s="31">
        <v>4</v>
      </c>
    </row>
    <row r="33" spans="1:16" x14ac:dyDescent="0.25">
      <c r="A33" s="23" t="s">
        <v>58</v>
      </c>
      <c r="B33" s="2">
        <v>2070</v>
      </c>
      <c r="C33" s="2">
        <v>156</v>
      </c>
      <c r="D33" s="2">
        <f t="shared" si="0"/>
        <v>2226</v>
      </c>
      <c r="E33" s="11"/>
      <c r="F33" s="11"/>
      <c r="G33" s="11"/>
      <c r="H33" s="11"/>
      <c r="I33" s="11"/>
      <c r="J33" s="11"/>
      <c r="K33" s="11"/>
      <c r="L33" s="11"/>
      <c r="M33" s="111"/>
      <c r="N33" s="11"/>
      <c r="O33" s="11" t="s">
        <v>6</v>
      </c>
      <c r="P33" s="31">
        <v>5</v>
      </c>
    </row>
    <row r="34" spans="1:16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1"/>
      <c r="N34" s="11"/>
      <c r="O34" s="11" t="s">
        <v>14</v>
      </c>
      <c r="P34" s="31">
        <v>1</v>
      </c>
    </row>
    <row r="35" spans="1:16" x14ac:dyDescent="0.25">
      <c r="A35" s="100" t="s">
        <v>75</v>
      </c>
      <c r="B35" s="1" t="s">
        <v>31</v>
      </c>
      <c r="C35" s="1" t="s">
        <v>32</v>
      </c>
      <c r="D35" s="1" t="s">
        <v>41</v>
      </c>
      <c r="E35" s="1" t="s">
        <v>109</v>
      </c>
      <c r="F35" s="3" t="s">
        <v>59</v>
      </c>
      <c r="G35" s="4" t="s">
        <v>60</v>
      </c>
      <c r="H35" s="5" t="s">
        <v>61</v>
      </c>
      <c r="I35" s="11"/>
      <c r="J35" s="11"/>
      <c r="K35" s="11"/>
      <c r="L35" s="11"/>
      <c r="M35" s="111"/>
      <c r="N35" s="11"/>
      <c r="O35" s="11" t="s">
        <v>14</v>
      </c>
      <c r="P35" s="31">
        <v>2</v>
      </c>
    </row>
    <row r="36" spans="1:16" x14ac:dyDescent="0.25">
      <c r="A36" s="23" t="s">
        <v>52</v>
      </c>
      <c r="B36" s="6">
        <v>0</v>
      </c>
      <c r="C36" s="2">
        <v>14420.31</v>
      </c>
      <c r="D36" s="17">
        <v>1.8</v>
      </c>
      <c r="E36" s="10" t="s">
        <v>6</v>
      </c>
      <c r="F36" s="18">
        <v>0</v>
      </c>
      <c r="G36" s="19">
        <f>$F36+rifcalc!D69</f>
        <v>0</v>
      </c>
      <c r="H36" s="20">
        <f>$F36+rifcalc!F69</f>
        <v>0</v>
      </c>
      <c r="I36" s="11"/>
      <c r="J36" s="11"/>
      <c r="K36" s="11"/>
      <c r="L36" s="11"/>
      <c r="M36" s="111"/>
      <c r="N36" s="11"/>
      <c r="O36" s="11" t="s">
        <v>14</v>
      </c>
      <c r="P36" s="31">
        <v>3</v>
      </c>
    </row>
    <row r="37" spans="1:16" x14ac:dyDescent="0.25">
      <c r="A37" s="23" t="s">
        <v>53</v>
      </c>
      <c r="B37" s="6">
        <f t="shared" ref="B37:B42" si="1">C36+0.01</f>
        <v>14420.32</v>
      </c>
      <c r="C37" s="2">
        <v>17709.34</v>
      </c>
      <c r="D37" s="21">
        <v>1.8</v>
      </c>
      <c r="E37" s="10" t="s">
        <v>6</v>
      </c>
      <c r="F37" s="22">
        <f>((C36-B36)*D36/100)+F36</f>
        <v>259.56558000000001</v>
      </c>
      <c r="G37" s="19">
        <f>F37+rifcalc!D70</f>
        <v>279.56558000000001</v>
      </c>
      <c r="H37" s="20">
        <f>$F37+rifcalc!F70</f>
        <v>309.56558000000001</v>
      </c>
      <c r="I37" s="11"/>
      <c r="J37" s="11"/>
      <c r="K37" s="11"/>
      <c r="L37" s="11"/>
      <c r="M37" s="111"/>
      <c r="N37" s="11"/>
      <c r="O37" s="11" t="s">
        <v>14</v>
      </c>
      <c r="P37" s="31">
        <v>4</v>
      </c>
    </row>
    <row r="38" spans="1:16" x14ac:dyDescent="0.25">
      <c r="A38" s="23" t="s">
        <v>54</v>
      </c>
      <c r="B38" s="6">
        <f t="shared" si="1"/>
        <v>17709.349999999999</v>
      </c>
      <c r="C38" s="2">
        <v>25000</v>
      </c>
      <c r="D38" s="21">
        <v>1.8</v>
      </c>
      <c r="E38" s="10" t="s">
        <v>6</v>
      </c>
      <c r="F38" s="22">
        <f>((C37-B37)*D37/100)+F37</f>
        <v>318.76794000000001</v>
      </c>
      <c r="G38" s="19">
        <f>F38+rifcalc!D71</f>
        <v>358.76794000000001</v>
      </c>
      <c r="H38" s="20">
        <f>$F38+rifcalc!F71</f>
        <v>388.76794000000001</v>
      </c>
      <c r="I38" s="11"/>
      <c r="J38" s="11"/>
      <c r="K38" s="11"/>
      <c r="L38" s="11"/>
      <c r="M38" s="111"/>
      <c r="N38" s="11"/>
      <c r="O38" s="11" t="s">
        <v>14</v>
      </c>
      <c r="P38" s="31">
        <v>5</v>
      </c>
    </row>
    <row r="39" spans="1:16" x14ac:dyDescent="0.25">
      <c r="A39" s="23" t="s">
        <v>55</v>
      </c>
      <c r="B39" s="6">
        <f t="shared" si="1"/>
        <v>25000.01</v>
      </c>
      <c r="C39" s="2">
        <v>33000</v>
      </c>
      <c r="D39" s="21">
        <v>2.8</v>
      </c>
      <c r="E39" s="10" t="s">
        <v>6</v>
      </c>
      <c r="F39" s="22">
        <f>((C38-B38)*D38/100)+F38</f>
        <v>449.99964000000006</v>
      </c>
      <c r="G39" s="19">
        <f>F39+rifcalc!D72</f>
        <v>499.99964000000006</v>
      </c>
      <c r="H39" s="20">
        <f>$F39+rifcalc!F72</f>
        <v>549.99964</v>
      </c>
      <c r="I39" s="11"/>
      <c r="J39" s="11"/>
      <c r="K39" s="11"/>
      <c r="L39" s="11"/>
      <c r="M39" s="111"/>
      <c r="N39" s="11"/>
      <c r="O39" s="11"/>
      <c r="P39" s="31"/>
    </row>
    <row r="40" spans="1:16" x14ac:dyDescent="0.25">
      <c r="A40" s="23" t="s">
        <v>56</v>
      </c>
      <c r="B40" s="6">
        <f t="shared" si="1"/>
        <v>33000.01</v>
      </c>
      <c r="C40" s="2">
        <v>46000</v>
      </c>
      <c r="D40" s="21">
        <v>4</v>
      </c>
      <c r="E40" s="10" t="s">
        <v>6</v>
      </c>
      <c r="F40" s="22">
        <f>((C39-B39)*D39/100)+F39</f>
        <v>673.99936000000002</v>
      </c>
      <c r="G40" s="19">
        <f>F40+rifcalc!D73</f>
        <v>743.99936000000002</v>
      </c>
      <c r="H40" s="20">
        <f>$F40+rifcalc!F73</f>
        <v>813.99936000000002</v>
      </c>
      <c r="I40" s="11"/>
      <c r="J40" s="11"/>
      <c r="K40" s="11"/>
      <c r="L40" s="11"/>
      <c r="M40" s="111"/>
      <c r="N40" s="11"/>
      <c r="O40" s="11"/>
      <c r="P40" s="31"/>
    </row>
    <row r="41" spans="1:16" x14ac:dyDescent="0.25">
      <c r="A41" s="23" t="s">
        <v>57</v>
      </c>
      <c r="B41" s="6">
        <f t="shared" si="1"/>
        <v>46000.01</v>
      </c>
      <c r="C41" s="2">
        <v>58000</v>
      </c>
      <c r="D41" s="21">
        <v>4.8</v>
      </c>
      <c r="E41" s="10" t="s">
        <v>6</v>
      </c>
      <c r="F41" s="22">
        <f>((C40-B40)*D40/100)+F40</f>
        <v>1193.9989599999999</v>
      </c>
      <c r="G41" s="19">
        <f>F41+rifcalc!D74</f>
        <v>1283.9989599999999</v>
      </c>
      <c r="H41" s="20">
        <f>$F41+rifcalc!F74</f>
        <v>1363.9989599999999</v>
      </c>
      <c r="I41" s="11"/>
      <c r="J41" s="11"/>
      <c r="K41" s="11"/>
      <c r="L41" s="11"/>
      <c r="M41" s="111"/>
      <c r="N41" s="11"/>
      <c r="O41" s="11"/>
      <c r="P41" s="31"/>
    </row>
    <row r="42" spans="1:16" x14ac:dyDescent="0.25">
      <c r="A42" s="23" t="s">
        <v>58</v>
      </c>
      <c r="B42" s="6">
        <f t="shared" si="1"/>
        <v>58000.01</v>
      </c>
      <c r="C42" s="2">
        <v>999999999</v>
      </c>
      <c r="D42" s="17">
        <v>0</v>
      </c>
      <c r="E42" s="10" t="s">
        <v>6</v>
      </c>
      <c r="F42" s="22">
        <v>1783</v>
      </c>
      <c r="G42" s="19">
        <f>F42+rifcalc!D75</f>
        <v>1883</v>
      </c>
      <c r="H42" s="20">
        <f>$F42+rifcalc!F75</f>
        <v>1983</v>
      </c>
      <c r="I42" s="11"/>
      <c r="J42" s="11"/>
      <c r="K42" s="11"/>
      <c r="L42" s="11"/>
      <c r="M42" s="111"/>
      <c r="N42" s="11"/>
      <c r="O42" s="11"/>
      <c r="P42" s="31"/>
    </row>
    <row r="43" spans="1:16" x14ac:dyDescent="0.25">
      <c r="A43" s="23" t="s">
        <v>52</v>
      </c>
      <c r="B43" s="6">
        <v>0</v>
      </c>
      <c r="C43" s="2">
        <v>14420.31</v>
      </c>
      <c r="D43" s="17">
        <v>2.2999999999999998</v>
      </c>
      <c r="E43" s="10" t="s">
        <v>110</v>
      </c>
      <c r="F43" s="18">
        <v>0</v>
      </c>
      <c r="G43" s="19">
        <f>$F43+rifcalc!$D69</f>
        <v>0</v>
      </c>
      <c r="H43" s="20">
        <f>$F43+rifcalc!F69</f>
        <v>0</v>
      </c>
      <c r="I43" s="11"/>
      <c r="J43" s="11"/>
      <c r="K43" s="11"/>
      <c r="L43" s="11"/>
      <c r="M43" s="111"/>
      <c r="N43" s="11"/>
      <c r="O43" s="11" t="s">
        <v>14</v>
      </c>
      <c r="P43" s="31">
        <v>3</v>
      </c>
    </row>
    <row r="44" spans="1:16" x14ac:dyDescent="0.25">
      <c r="A44" s="23" t="s">
        <v>53</v>
      </c>
      <c r="B44" s="6">
        <f t="shared" ref="B44:B49" si="2">C43+0.01</f>
        <v>14420.32</v>
      </c>
      <c r="C44" s="2">
        <v>17709.34</v>
      </c>
      <c r="D44" s="17">
        <v>2.2999999999999998</v>
      </c>
      <c r="E44" s="10" t="s">
        <v>110</v>
      </c>
      <c r="F44" s="22">
        <f>((C43-B43)*D43/100)+F43</f>
        <v>331.66712999999999</v>
      </c>
      <c r="G44" s="19">
        <f>$F44+rifcalc!$D70</f>
        <v>351.66712999999999</v>
      </c>
      <c r="H44" s="20">
        <f>$F44+rifcalc!F70</f>
        <v>381.66712999999999</v>
      </c>
      <c r="I44" s="11"/>
      <c r="J44" s="11"/>
      <c r="K44" s="11"/>
      <c r="L44" s="11"/>
      <c r="M44" s="111"/>
      <c r="N44" s="11"/>
      <c r="O44" s="11" t="s">
        <v>14</v>
      </c>
      <c r="P44" s="31">
        <v>4</v>
      </c>
    </row>
    <row r="45" spans="1:16" x14ac:dyDescent="0.25">
      <c r="A45" s="23" t="s">
        <v>54</v>
      </c>
      <c r="B45" s="6">
        <f t="shared" si="2"/>
        <v>17709.349999999999</v>
      </c>
      <c r="C45" s="2">
        <v>25000</v>
      </c>
      <c r="D45" s="17">
        <v>2.2999999999999998</v>
      </c>
      <c r="E45" s="10" t="s">
        <v>110</v>
      </c>
      <c r="F45" s="22">
        <f>((C44-B44)*D44/100)+F44</f>
        <v>407.31458999999995</v>
      </c>
      <c r="G45" s="19">
        <f>$F45+rifcalc!$D71</f>
        <v>447.31458999999995</v>
      </c>
      <c r="H45" s="20">
        <f>$F45+rifcalc!F71</f>
        <v>477.31458999999995</v>
      </c>
      <c r="I45" s="11"/>
      <c r="J45" s="11"/>
      <c r="K45" s="11"/>
      <c r="L45" s="11"/>
      <c r="M45" s="111"/>
      <c r="N45" s="11"/>
      <c r="O45" s="11" t="s">
        <v>14</v>
      </c>
      <c r="P45" s="31">
        <v>5</v>
      </c>
    </row>
    <row r="46" spans="1:16" x14ac:dyDescent="0.25">
      <c r="A46" s="23" t="s">
        <v>55</v>
      </c>
      <c r="B46" s="6">
        <f t="shared" si="2"/>
        <v>25000.01</v>
      </c>
      <c r="C46" s="2">
        <v>33000</v>
      </c>
      <c r="D46" s="17">
        <v>3.3</v>
      </c>
      <c r="E46" s="10" t="s">
        <v>110</v>
      </c>
      <c r="F46" s="22">
        <f>((C45-B45)*D45/100)+F45</f>
        <v>574.99954000000002</v>
      </c>
      <c r="G46" s="19">
        <f>$F46+rifcalc!$D72</f>
        <v>624.99954000000002</v>
      </c>
      <c r="H46" s="20">
        <f>$F46+rifcalc!F72</f>
        <v>674.99954000000002</v>
      </c>
      <c r="I46" s="11"/>
      <c r="J46" s="11"/>
      <c r="K46" s="11"/>
      <c r="L46" s="11"/>
      <c r="M46" s="111"/>
      <c r="N46" s="11"/>
      <c r="O46" s="11"/>
      <c r="P46" s="31"/>
    </row>
    <row r="47" spans="1:16" x14ac:dyDescent="0.25">
      <c r="A47" s="23" t="s">
        <v>56</v>
      </c>
      <c r="B47" s="6">
        <f t="shared" si="2"/>
        <v>33000.01</v>
      </c>
      <c r="C47" s="2">
        <v>46000</v>
      </c>
      <c r="D47" s="17">
        <v>4.5</v>
      </c>
      <c r="E47" s="10" t="s">
        <v>110</v>
      </c>
      <c r="F47" s="22">
        <f>((C46-B46)*D46/100)+F46</f>
        <v>838.99921000000006</v>
      </c>
      <c r="G47" s="19">
        <f>$F47+rifcalc!$D73</f>
        <v>908.99921000000006</v>
      </c>
      <c r="H47" s="20">
        <f>$F47+rifcalc!F73</f>
        <v>978.99921000000006</v>
      </c>
      <c r="I47" s="11"/>
      <c r="J47" s="11"/>
      <c r="K47" s="11"/>
      <c r="L47" s="11"/>
      <c r="M47" s="111"/>
      <c r="N47" s="11"/>
      <c r="O47" s="11"/>
      <c r="P47" s="31"/>
    </row>
    <row r="48" spans="1:16" x14ac:dyDescent="0.25">
      <c r="A48" s="23" t="s">
        <v>57</v>
      </c>
      <c r="B48" s="6">
        <f t="shared" si="2"/>
        <v>46000.01</v>
      </c>
      <c r="C48" s="2">
        <v>58000</v>
      </c>
      <c r="D48" s="17">
        <v>5.3</v>
      </c>
      <c r="E48" s="10" t="s">
        <v>110</v>
      </c>
      <c r="F48" s="22">
        <f>((C47-B47)*D47/100)+F47</f>
        <v>1423.9987599999999</v>
      </c>
      <c r="G48" s="19">
        <f>$F48+rifcalc!$D74</f>
        <v>1513.9987599999999</v>
      </c>
      <c r="H48" s="20">
        <f>$F48+rifcalc!F74</f>
        <v>1593.9987599999999</v>
      </c>
      <c r="I48" s="11"/>
      <c r="J48" s="11"/>
      <c r="K48" s="11"/>
      <c r="L48" s="11"/>
      <c r="M48" s="111"/>
      <c r="N48" s="11"/>
      <c r="O48" s="11"/>
      <c r="P48" s="31"/>
    </row>
    <row r="49" spans="1:16" x14ac:dyDescent="0.25">
      <c r="A49" s="23" t="s">
        <v>58</v>
      </c>
      <c r="B49" s="6">
        <f t="shared" si="2"/>
        <v>58000.01</v>
      </c>
      <c r="C49" s="2">
        <v>999999999</v>
      </c>
      <c r="D49" s="17">
        <v>0</v>
      </c>
      <c r="E49" s="10" t="s">
        <v>110</v>
      </c>
      <c r="F49" s="22">
        <v>2073</v>
      </c>
      <c r="G49" s="19">
        <f>$F49+rifcalc!$D75</f>
        <v>2173</v>
      </c>
      <c r="H49" s="20">
        <f>$F49+rifcalc!F75</f>
        <v>2273</v>
      </c>
      <c r="I49" s="11"/>
      <c r="J49" s="11"/>
      <c r="K49" s="11"/>
      <c r="L49" s="11"/>
      <c r="M49" s="111"/>
      <c r="N49" s="11"/>
      <c r="O49" s="11"/>
      <c r="P49" s="31"/>
    </row>
    <row r="50" spans="1:16" x14ac:dyDescent="0.25">
      <c r="A50" s="23" t="s">
        <v>52</v>
      </c>
      <c r="B50" s="6">
        <v>0</v>
      </c>
      <c r="C50" s="2">
        <v>14420.31</v>
      </c>
      <c r="D50" s="17">
        <v>2.5499999999999998</v>
      </c>
      <c r="E50" s="10" t="s">
        <v>111</v>
      </c>
      <c r="F50" s="18">
        <v>0</v>
      </c>
      <c r="G50" s="19">
        <f>$F50+rifcalc!D69</f>
        <v>0</v>
      </c>
      <c r="H50" s="20">
        <f>$F50+rifcalc!$F69</f>
        <v>0</v>
      </c>
      <c r="I50" s="11"/>
      <c r="J50" s="11"/>
      <c r="K50" s="11"/>
      <c r="L50" s="11"/>
      <c r="M50" s="111"/>
      <c r="N50" s="11"/>
      <c r="O50" s="11" t="s">
        <v>14</v>
      </c>
      <c r="P50" s="31">
        <v>3</v>
      </c>
    </row>
    <row r="51" spans="1:16" x14ac:dyDescent="0.25">
      <c r="A51" s="23" t="s">
        <v>53</v>
      </c>
      <c r="B51" s="6">
        <f t="shared" ref="B51:B56" si="3">C50+0.01</f>
        <v>14420.32</v>
      </c>
      <c r="C51" s="2">
        <v>17709.34</v>
      </c>
      <c r="D51" s="17">
        <v>2.5499999999999998</v>
      </c>
      <c r="E51" s="10" t="s">
        <v>111</v>
      </c>
      <c r="F51" s="22">
        <f>((C50-B50)*D50/100)+F50</f>
        <v>367.71790499999997</v>
      </c>
      <c r="G51" s="19">
        <f>$F51+rifcalc!D70</f>
        <v>387.71790499999997</v>
      </c>
      <c r="H51" s="20">
        <f>$F51+rifcalc!$F70</f>
        <v>417.71790499999997</v>
      </c>
      <c r="I51" s="11"/>
      <c r="J51" s="11"/>
      <c r="K51" s="11"/>
      <c r="L51" s="11"/>
      <c r="M51" s="111"/>
      <c r="N51" s="11"/>
      <c r="O51" s="11" t="s">
        <v>14</v>
      </c>
      <c r="P51" s="31">
        <v>4</v>
      </c>
    </row>
    <row r="52" spans="1:16" x14ac:dyDescent="0.25">
      <c r="A52" s="23" t="s">
        <v>54</v>
      </c>
      <c r="B52" s="6">
        <f t="shared" si="3"/>
        <v>17709.349999999999</v>
      </c>
      <c r="C52" s="2">
        <v>25000</v>
      </c>
      <c r="D52" s="17">
        <v>2.5499999999999998</v>
      </c>
      <c r="E52" s="10" t="s">
        <v>111</v>
      </c>
      <c r="F52" s="22">
        <f>((C51-B51)*D51/100)+F51</f>
        <v>451.58791499999995</v>
      </c>
      <c r="G52" s="19">
        <f>$F52+rifcalc!D71</f>
        <v>491.58791499999995</v>
      </c>
      <c r="H52" s="20">
        <f>$F52+rifcalc!$F71</f>
        <v>521.58791499999995</v>
      </c>
      <c r="I52" s="11"/>
      <c r="J52" s="11"/>
      <c r="K52" s="11"/>
      <c r="L52" s="11"/>
      <c r="M52" s="111"/>
      <c r="N52" s="11"/>
      <c r="O52" s="11" t="s">
        <v>14</v>
      </c>
      <c r="P52" s="31">
        <v>5</v>
      </c>
    </row>
    <row r="53" spans="1:16" x14ac:dyDescent="0.25">
      <c r="A53" s="23" t="s">
        <v>55</v>
      </c>
      <c r="B53" s="6">
        <f t="shared" si="3"/>
        <v>25000.01</v>
      </c>
      <c r="C53" s="2">
        <v>33000</v>
      </c>
      <c r="D53" s="17">
        <v>3.55</v>
      </c>
      <c r="E53" s="10" t="s">
        <v>111</v>
      </c>
      <c r="F53" s="22">
        <f>((C52-B52)*D52/100)+F52</f>
        <v>637.49948999999992</v>
      </c>
      <c r="G53" s="19">
        <f>$F53+rifcalc!D72</f>
        <v>687.49948999999992</v>
      </c>
      <c r="H53" s="20">
        <f>$F53+rifcalc!$F72</f>
        <v>737.49948999999992</v>
      </c>
      <c r="I53" s="11"/>
      <c r="J53" s="11"/>
      <c r="K53" s="11"/>
      <c r="L53" s="11"/>
      <c r="M53" s="111"/>
      <c r="N53" s="11"/>
      <c r="O53" s="11"/>
      <c r="P53" s="31"/>
    </row>
    <row r="54" spans="1:16" x14ac:dyDescent="0.25">
      <c r="A54" s="23" t="s">
        <v>56</v>
      </c>
      <c r="B54" s="6">
        <f t="shared" si="3"/>
        <v>33000.01</v>
      </c>
      <c r="C54" s="2">
        <v>46000</v>
      </c>
      <c r="D54" s="17">
        <v>4.75</v>
      </c>
      <c r="E54" s="10" t="s">
        <v>111</v>
      </c>
      <c r="F54" s="22">
        <f>((C53-B53)*D53/100)+F53</f>
        <v>921.49913500000002</v>
      </c>
      <c r="G54" s="19">
        <f>$F54+rifcalc!D73</f>
        <v>991.49913500000002</v>
      </c>
      <c r="H54" s="20">
        <f>$F54+rifcalc!$F73</f>
        <v>1061.499135</v>
      </c>
      <c r="I54" s="11"/>
      <c r="J54" s="11"/>
      <c r="K54" s="11"/>
      <c r="L54" s="11"/>
      <c r="M54" s="111"/>
      <c r="N54" s="11"/>
      <c r="O54" s="11"/>
      <c r="P54" s="31"/>
    </row>
    <row r="55" spans="1:16" x14ac:dyDescent="0.25">
      <c r="A55" s="23" t="s">
        <v>57</v>
      </c>
      <c r="B55" s="6">
        <f t="shared" si="3"/>
        <v>46000.01</v>
      </c>
      <c r="C55" s="2">
        <v>58000</v>
      </c>
      <c r="D55" s="17">
        <v>5.55</v>
      </c>
      <c r="E55" s="10" t="s">
        <v>111</v>
      </c>
      <c r="F55" s="22">
        <f>((C54-B54)*D54/100)+F54</f>
        <v>1538.99866</v>
      </c>
      <c r="G55" s="19">
        <f>$F55+rifcalc!D74</f>
        <v>1628.99866</v>
      </c>
      <c r="H55" s="20">
        <f>$F55+rifcalc!$F74</f>
        <v>1708.99866</v>
      </c>
      <c r="I55" s="11"/>
      <c r="J55" s="11"/>
      <c r="K55" s="11"/>
      <c r="L55" s="11"/>
      <c r="M55" s="111"/>
      <c r="N55" s="11"/>
      <c r="O55" s="11"/>
      <c r="P55" s="31"/>
    </row>
    <row r="56" spans="1:16" x14ac:dyDescent="0.25">
      <c r="A56" s="23" t="s">
        <v>58</v>
      </c>
      <c r="B56" s="6">
        <f t="shared" si="3"/>
        <v>58000.01</v>
      </c>
      <c r="C56" s="2">
        <v>999999999</v>
      </c>
      <c r="D56" s="17">
        <v>0</v>
      </c>
      <c r="E56" s="10" t="s">
        <v>111</v>
      </c>
      <c r="F56" s="22">
        <v>2218</v>
      </c>
      <c r="G56" s="19">
        <f>$F56+rifcalc!D75</f>
        <v>2318</v>
      </c>
      <c r="H56" s="20">
        <f>$F56+rifcalc!$F75</f>
        <v>2418</v>
      </c>
      <c r="I56" s="11"/>
      <c r="J56" s="11"/>
      <c r="K56" s="11"/>
      <c r="L56" s="11"/>
      <c r="M56" s="111"/>
      <c r="N56" s="11"/>
      <c r="O56" s="11"/>
      <c r="P56" s="31"/>
    </row>
    <row r="57" spans="1:16" x14ac:dyDescent="0.25">
      <c r="A57" s="23" t="s">
        <v>52</v>
      </c>
      <c r="B57" s="6">
        <v>0</v>
      </c>
      <c r="C57" s="2">
        <v>14420.31</v>
      </c>
      <c r="D57" s="21">
        <v>2.8</v>
      </c>
      <c r="E57" s="10" t="s">
        <v>112</v>
      </c>
      <c r="F57" s="18">
        <v>0</v>
      </c>
      <c r="G57" s="19">
        <f>$F57+rifcalc!D69</f>
        <v>0</v>
      </c>
      <c r="H57" s="20">
        <f>$F57+rifcalc!F69</f>
        <v>0</v>
      </c>
      <c r="I57" s="11"/>
      <c r="J57" s="11"/>
      <c r="K57" s="11"/>
      <c r="L57" s="11"/>
      <c r="M57" s="111"/>
      <c r="N57" s="11"/>
      <c r="O57" s="11" t="s">
        <v>14</v>
      </c>
      <c r="P57" s="31">
        <v>3</v>
      </c>
    </row>
    <row r="58" spans="1:16" x14ac:dyDescent="0.25">
      <c r="A58" s="23" t="s">
        <v>53</v>
      </c>
      <c r="B58" s="6">
        <f t="shared" ref="B58:B63" si="4">C57+0.01</f>
        <v>14420.32</v>
      </c>
      <c r="C58" s="2">
        <v>17709.34</v>
      </c>
      <c r="D58" s="17">
        <v>2.8</v>
      </c>
      <c r="E58" s="10" t="s">
        <v>112</v>
      </c>
      <c r="F58" s="22">
        <f>((C57-B57)*D57/100)+F57</f>
        <v>403.76867999999996</v>
      </c>
      <c r="G58" s="19">
        <f>$F58+rifcalc!D70</f>
        <v>423.76867999999996</v>
      </c>
      <c r="H58" s="20">
        <f>$F58+rifcalc!F70</f>
        <v>453.76867999999996</v>
      </c>
      <c r="I58" s="11"/>
      <c r="J58" s="11"/>
      <c r="K58" s="11"/>
      <c r="L58" s="11"/>
      <c r="M58" s="111"/>
      <c r="N58" s="11"/>
      <c r="O58" s="11" t="s">
        <v>14</v>
      </c>
      <c r="P58" s="31">
        <v>4</v>
      </c>
    </row>
    <row r="59" spans="1:16" x14ac:dyDescent="0.25">
      <c r="A59" s="23" t="s">
        <v>54</v>
      </c>
      <c r="B59" s="6">
        <f t="shared" si="4"/>
        <v>17709.349999999999</v>
      </c>
      <c r="C59" s="2">
        <v>25000</v>
      </c>
      <c r="D59" s="17">
        <v>2.8</v>
      </c>
      <c r="E59" s="10" t="s">
        <v>112</v>
      </c>
      <c r="F59" s="22">
        <f>((C58-B58)*D58/100)+F58</f>
        <v>495.86123999999995</v>
      </c>
      <c r="G59" s="19">
        <f>$F59+rifcalc!D71</f>
        <v>535.86123999999995</v>
      </c>
      <c r="H59" s="20">
        <f>$F59+rifcalc!F71</f>
        <v>565.86123999999995</v>
      </c>
      <c r="I59" s="11"/>
      <c r="J59" s="11"/>
      <c r="K59" s="11"/>
      <c r="L59" s="11"/>
      <c r="M59" s="111"/>
      <c r="N59" s="11"/>
      <c r="O59" s="11" t="s">
        <v>14</v>
      </c>
      <c r="P59" s="31">
        <v>5</v>
      </c>
    </row>
    <row r="60" spans="1:16" x14ac:dyDescent="0.25">
      <c r="A60" s="23" t="s">
        <v>55</v>
      </c>
      <c r="B60" s="6">
        <f t="shared" si="4"/>
        <v>25000.01</v>
      </c>
      <c r="C60" s="2">
        <v>33000</v>
      </c>
      <c r="D60" s="17">
        <v>3.8</v>
      </c>
      <c r="E60" s="10" t="s">
        <v>112</v>
      </c>
      <c r="F60" s="22">
        <f>((C59-B59)*D59/100)+F59</f>
        <v>699.99944000000005</v>
      </c>
      <c r="G60" s="19">
        <f>$F60+rifcalc!D72</f>
        <v>749.99944000000005</v>
      </c>
      <c r="H60" s="20">
        <f>$F60+rifcalc!F72</f>
        <v>799.99944000000005</v>
      </c>
      <c r="I60" s="11"/>
      <c r="J60" s="11"/>
      <c r="K60" s="11"/>
      <c r="L60" s="11"/>
      <c r="M60" s="111"/>
      <c r="N60" s="11"/>
      <c r="O60" s="11"/>
      <c r="P60" s="31"/>
    </row>
    <row r="61" spans="1:16" x14ac:dyDescent="0.25">
      <c r="A61" s="23" t="s">
        <v>56</v>
      </c>
      <c r="B61" s="6">
        <f t="shared" si="4"/>
        <v>33000.01</v>
      </c>
      <c r="C61" s="2">
        <v>46000</v>
      </c>
      <c r="D61" s="17">
        <v>5</v>
      </c>
      <c r="E61" s="10" t="s">
        <v>112</v>
      </c>
      <c r="F61" s="22">
        <f>((C60-B60)*D60/100)+F60</f>
        <v>1003.9990600000001</v>
      </c>
      <c r="G61" s="19">
        <f>$F61+rifcalc!D73</f>
        <v>1073.9990600000001</v>
      </c>
      <c r="H61" s="20">
        <f>$F61+rifcalc!F73</f>
        <v>1143.9990600000001</v>
      </c>
      <c r="I61" s="11"/>
      <c r="J61" s="11"/>
      <c r="K61" s="11"/>
      <c r="L61" s="11"/>
      <c r="M61" s="111"/>
      <c r="N61" s="11"/>
      <c r="O61" s="11"/>
      <c r="P61" s="31"/>
    </row>
    <row r="62" spans="1:16" x14ac:dyDescent="0.25">
      <c r="A62" s="23" t="s">
        <v>57</v>
      </c>
      <c r="B62" s="6">
        <f t="shared" si="4"/>
        <v>46000.01</v>
      </c>
      <c r="C62" s="2">
        <v>58000</v>
      </c>
      <c r="D62" s="17">
        <v>5.8</v>
      </c>
      <c r="E62" s="10" t="s">
        <v>112</v>
      </c>
      <c r="F62" s="22">
        <f>((C61-B61)*D61/100)+F61</f>
        <v>1653.99856</v>
      </c>
      <c r="G62" s="19">
        <f>$F62+rifcalc!D74</f>
        <v>1743.99856</v>
      </c>
      <c r="H62" s="20">
        <f>$F62+rifcalc!F74</f>
        <v>1823.99856</v>
      </c>
      <c r="I62" s="11"/>
      <c r="J62" s="11"/>
      <c r="K62" s="11"/>
      <c r="L62" s="11"/>
      <c r="M62" s="111"/>
      <c r="N62" s="11"/>
      <c r="O62" s="11"/>
      <c r="P62" s="31"/>
    </row>
    <row r="63" spans="1:16" x14ac:dyDescent="0.25">
      <c r="A63" s="23" t="s">
        <v>58</v>
      </c>
      <c r="B63" s="6">
        <f t="shared" si="4"/>
        <v>58000.01</v>
      </c>
      <c r="C63" s="2">
        <v>999999999</v>
      </c>
      <c r="D63" s="17">
        <v>0</v>
      </c>
      <c r="E63" s="10" t="s">
        <v>112</v>
      </c>
      <c r="F63" s="22">
        <v>2363</v>
      </c>
      <c r="G63" s="19">
        <f>$F63+rifcalc!D75</f>
        <v>2463</v>
      </c>
      <c r="H63" s="20">
        <f>$F63+rifcalc!F75</f>
        <v>2563</v>
      </c>
      <c r="I63" s="11"/>
      <c r="J63" s="11"/>
      <c r="K63" s="11"/>
      <c r="L63" s="11"/>
      <c r="M63" s="111"/>
      <c r="N63" s="11"/>
      <c r="O63" s="11"/>
      <c r="P63" s="31"/>
    </row>
    <row r="64" spans="1:16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1"/>
      <c r="N64" s="11"/>
      <c r="O64" s="11"/>
      <c r="P64" s="31"/>
    </row>
    <row r="65" spans="1:16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1"/>
      <c r="N65" s="11"/>
      <c r="O65" s="11"/>
      <c r="P65" s="31"/>
    </row>
    <row r="66" spans="1:16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1"/>
      <c r="N66" s="11"/>
      <c r="O66" s="11"/>
      <c r="P66" s="31"/>
    </row>
    <row r="67" spans="1:16" x14ac:dyDescent="0.25">
      <c r="A67" s="117" t="s">
        <v>64</v>
      </c>
      <c r="B67" s="117"/>
      <c r="C67" s="117"/>
      <c r="D67" s="117"/>
      <c r="E67" s="117"/>
      <c r="F67" s="117"/>
      <c r="G67" s="117"/>
      <c r="H67" s="11"/>
      <c r="I67" s="11"/>
      <c r="J67" s="11"/>
      <c r="K67" s="11"/>
      <c r="L67" s="11"/>
      <c r="M67" s="111"/>
      <c r="N67" s="11"/>
      <c r="O67" s="11" t="s">
        <v>89</v>
      </c>
      <c r="P67" s="31"/>
    </row>
    <row r="68" spans="1:16" x14ac:dyDescent="0.25">
      <c r="A68" s="26" t="s">
        <v>28</v>
      </c>
      <c r="B68" s="120" t="s">
        <v>66</v>
      </c>
      <c r="C68" s="120"/>
      <c r="D68" s="119" t="s">
        <v>62</v>
      </c>
      <c r="E68" s="119"/>
      <c r="F68" s="113" t="s">
        <v>63</v>
      </c>
      <c r="G68" s="113"/>
      <c r="H68" s="11"/>
      <c r="I68" s="11"/>
      <c r="J68" s="11"/>
      <c r="K68" s="11"/>
      <c r="L68" s="11"/>
      <c r="M68" s="111"/>
      <c r="N68" s="11"/>
      <c r="O68" s="11"/>
      <c r="P68" s="31"/>
    </row>
    <row r="69" spans="1:16" x14ac:dyDescent="0.25">
      <c r="A69" s="23" t="s">
        <v>52</v>
      </c>
      <c r="B69" s="114">
        <v>0</v>
      </c>
      <c r="C69" s="114"/>
      <c r="D69" s="114">
        <v>0</v>
      </c>
      <c r="E69" s="114"/>
      <c r="F69" s="114">
        <v>0</v>
      </c>
      <c r="G69" s="114"/>
      <c r="H69" s="11"/>
      <c r="I69" s="11"/>
      <c r="J69" s="11"/>
      <c r="K69" s="11"/>
      <c r="L69" s="11"/>
      <c r="M69" s="111"/>
      <c r="N69" s="11"/>
      <c r="O69" s="11" t="s">
        <v>6</v>
      </c>
      <c r="P69" s="31">
        <v>0</v>
      </c>
    </row>
    <row r="70" spans="1:16" x14ac:dyDescent="0.25">
      <c r="A70" s="23" t="s">
        <v>53</v>
      </c>
      <c r="B70" s="114">
        <v>0</v>
      </c>
      <c r="C70" s="114"/>
      <c r="D70" s="114">
        <v>20</v>
      </c>
      <c r="E70" s="114"/>
      <c r="F70" s="114">
        <v>50</v>
      </c>
      <c r="G70" s="114"/>
      <c r="H70" s="11"/>
      <c r="I70" s="11"/>
      <c r="J70" s="11"/>
      <c r="K70" s="11"/>
      <c r="L70" s="11"/>
      <c r="M70" s="111"/>
      <c r="N70" s="11"/>
      <c r="O70" s="11" t="s">
        <v>14</v>
      </c>
      <c r="P70" s="31">
        <v>0</v>
      </c>
    </row>
    <row r="71" spans="1:16" x14ac:dyDescent="0.25">
      <c r="A71" s="23" t="s">
        <v>54</v>
      </c>
      <c r="B71" s="114">
        <v>0</v>
      </c>
      <c r="C71" s="114"/>
      <c r="D71" s="114">
        <v>40</v>
      </c>
      <c r="E71" s="114"/>
      <c r="F71" s="114">
        <v>70</v>
      </c>
      <c r="G71" s="114"/>
      <c r="H71" s="11"/>
      <c r="I71" s="11"/>
      <c r="J71" s="11"/>
      <c r="K71" s="11"/>
      <c r="L71" s="11"/>
      <c r="M71" s="111"/>
      <c r="N71" s="11"/>
      <c r="O71" s="11" t="s">
        <v>12</v>
      </c>
      <c r="P71" s="31">
        <v>1</v>
      </c>
    </row>
    <row r="72" spans="1:16" x14ac:dyDescent="0.25">
      <c r="A72" s="23" t="s">
        <v>55</v>
      </c>
      <c r="B72" s="114">
        <v>0</v>
      </c>
      <c r="C72" s="114"/>
      <c r="D72" s="114">
        <v>50</v>
      </c>
      <c r="E72" s="114"/>
      <c r="F72" s="114">
        <v>100</v>
      </c>
      <c r="G72" s="114"/>
      <c r="H72" s="11"/>
      <c r="I72" s="11"/>
      <c r="J72" s="11"/>
      <c r="K72" s="11"/>
      <c r="L72" s="11"/>
      <c r="M72" s="111"/>
      <c r="N72" s="11"/>
      <c r="O72" s="11" t="s">
        <v>12</v>
      </c>
      <c r="P72" s="31">
        <v>2</v>
      </c>
    </row>
    <row r="73" spans="1:16" x14ac:dyDescent="0.25">
      <c r="A73" s="23" t="s">
        <v>56</v>
      </c>
      <c r="B73" s="114">
        <v>0</v>
      </c>
      <c r="C73" s="114"/>
      <c r="D73" s="114">
        <v>70</v>
      </c>
      <c r="E73" s="114"/>
      <c r="F73" s="114">
        <v>140</v>
      </c>
      <c r="G73" s="114"/>
      <c r="H73" s="11"/>
      <c r="I73" s="11"/>
      <c r="J73" s="11"/>
      <c r="K73" s="11"/>
      <c r="L73" s="11"/>
      <c r="M73" s="111"/>
      <c r="N73" s="11"/>
      <c r="O73" s="11" t="s">
        <v>12</v>
      </c>
      <c r="P73" s="31">
        <v>3</v>
      </c>
    </row>
    <row r="74" spans="1:16" x14ac:dyDescent="0.25">
      <c r="A74" s="23" t="s">
        <v>57</v>
      </c>
      <c r="B74" s="114">
        <v>0</v>
      </c>
      <c r="C74" s="114"/>
      <c r="D74" s="114">
        <v>90</v>
      </c>
      <c r="E74" s="114"/>
      <c r="F74" s="114">
        <v>170</v>
      </c>
      <c r="G74" s="114"/>
      <c r="H74" s="11"/>
      <c r="I74" s="11"/>
      <c r="J74" s="11"/>
      <c r="K74" s="11"/>
      <c r="L74" s="11"/>
      <c r="M74" s="111"/>
      <c r="N74" s="11"/>
      <c r="O74" s="11" t="s">
        <v>12</v>
      </c>
      <c r="P74" s="31">
        <v>4</v>
      </c>
    </row>
    <row r="75" spans="1:16" x14ac:dyDescent="0.25">
      <c r="A75" s="23" t="s">
        <v>58</v>
      </c>
      <c r="B75" s="114">
        <v>0</v>
      </c>
      <c r="C75" s="114"/>
      <c r="D75" s="114">
        <v>100</v>
      </c>
      <c r="E75" s="114"/>
      <c r="F75" s="114">
        <v>200</v>
      </c>
      <c r="G75" s="114"/>
      <c r="H75" s="11"/>
      <c r="I75" s="11"/>
      <c r="J75" s="11"/>
      <c r="K75" s="11"/>
      <c r="L75" s="11"/>
      <c r="M75" s="111"/>
      <c r="N75" s="11"/>
      <c r="O75" s="11" t="s">
        <v>12</v>
      </c>
      <c r="P75" s="31">
        <v>5</v>
      </c>
    </row>
    <row r="76" spans="1:16" ht="13.8" thickBo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2"/>
      <c r="N76" s="32"/>
      <c r="O76" s="32" t="s">
        <v>12</v>
      </c>
      <c r="P76" s="33" t="s">
        <v>91</v>
      </c>
    </row>
    <row r="77" spans="1:16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6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6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6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x14ac:dyDescent="0.25">
      <c r="A81" s="24" t="s">
        <v>26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x14ac:dyDescent="0.25">
      <c r="A82" s="10" t="s">
        <v>80</v>
      </c>
    </row>
    <row r="83" spans="1:14" x14ac:dyDescent="0.25">
      <c r="A83" s="10" t="s">
        <v>17</v>
      </c>
      <c r="B83" s="10" t="s">
        <v>18</v>
      </c>
      <c r="C83" s="10" t="s">
        <v>19</v>
      </c>
      <c r="D83" s="10" t="s">
        <v>20</v>
      </c>
      <c r="E83" s="10" t="s">
        <v>21</v>
      </c>
      <c r="F83" s="10" t="s">
        <v>22</v>
      </c>
    </row>
    <row r="84" spans="1:14" x14ac:dyDescent="0.25">
      <c r="A84" s="10" t="s">
        <v>8</v>
      </c>
      <c r="B84" s="10">
        <v>1</v>
      </c>
      <c r="C84" s="10" t="s">
        <v>6</v>
      </c>
      <c r="D84" s="75">
        <v>0</v>
      </c>
      <c r="E84" s="10" t="str">
        <f t="shared" ref="E84:E100" si="5">A84&amp;"-"&amp;B84&amp;"-"&amp;C84&amp;"-"&amp;D84</f>
        <v>L2-1-IC-0</v>
      </c>
      <c r="F84" s="10">
        <v>0</v>
      </c>
    </row>
    <row r="85" spans="1:14" x14ac:dyDescent="0.25">
      <c r="A85" s="10" t="s">
        <v>8</v>
      </c>
      <c r="B85" s="10">
        <v>1</v>
      </c>
      <c r="C85" s="10" t="s">
        <v>14</v>
      </c>
      <c r="D85" s="75">
        <v>0</v>
      </c>
      <c r="E85" s="10" t="str">
        <f t="shared" si="5"/>
        <v>L2-1-RI-0</v>
      </c>
      <c r="F85" s="10">
        <v>0</v>
      </c>
    </row>
    <row r="86" spans="1:14" x14ac:dyDescent="0.25">
      <c r="A86" s="10" t="s">
        <v>8</v>
      </c>
      <c r="B86" s="10">
        <v>2</v>
      </c>
      <c r="C86" s="10" t="s">
        <v>6</v>
      </c>
      <c r="D86" s="75">
        <v>0</v>
      </c>
      <c r="E86" s="10" t="str">
        <f t="shared" si="5"/>
        <v>L2-2-IC-0</v>
      </c>
      <c r="F86" s="10">
        <v>10</v>
      </c>
    </row>
    <row r="87" spans="1:14" x14ac:dyDescent="0.25">
      <c r="A87" s="10" t="s">
        <v>8</v>
      </c>
      <c r="B87" s="10">
        <v>2</v>
      </c>
      <c r="C87" s="10" t="s">
        <v>14</v>
      </c>
      <c r="D87" s="75">
        <v>0</v>
      </c>
      <c r="E87" s="10" t="str">
        <f t="shared" si="5"/>
        <v>L2-2-RI-0</v>
      </c>
      <c r="F87" s="10">
        <v>10</v>
      </c>
    </row>
    <row r="88" spans="1:14" x14ac:dyDescent="0.25">
      <c r="A88" s="10" t="s">
        <v>8</v>
      </c>
      <c r="B88" s="10">
        <v>3</v>
      </c>
      <c r="C88" s="10" t="s">
        <v>12</v>
      </c>
      <c r="D88" s="75">
        <v>1</v>
      </c>
      <c r="E88" s="10" t="str">
        <f t="shared" si="5"/>
        <v>L2-3-FC-1</v>
      </c>
      <c r="F88" s="10">
        <v>25</v>
      </c>
    </row>
    <row r="89" spans="1:14" x14ac:dyDescent="0.25">
      <c r="A89" s="10" t="s">
        <v>8</v>
      </c>
      <c r="B89" s="10">
        <v>3</v>
      </c>
      <c r="C89" s="10" t="s">
        <v>12</v>
      </c>
      <c r="D89" s="75">
        <v>2</v>
      </c>
      <c r="E89" s="10" t="str">
        <f t="shared" si="5"/>
        <v>L2-3-FC-2</v>
      </c>
      <c r="F89" s="10">
        <v>25</v>
      </c>
    </row>
    <row r="90" spans="1:14" x14ac:dyDescent="0.25">
      <c r="A90" s="10" t="s">
        <v>8</v>
      </c>
      <c r="B90" s="10">
        <v>3</v>
      </c>
      <c r="C90" s="10" t="s">
        <v>12</v>
      </c>
      <c r="D90" s="75">
        <v>3</v>
      </c>
      <c r="E90" s="10" t="str">
        <f t="shared" si="5"/>
        <v>L2-3-FC-3</v>
      </c>
      <c r="F90" s="10">
        <v>25</v>
      </c>
    </row>
    <row r="91" spans="1:14" x14ac:dyDescent="0.25">
      <c r="A91" s="10" t="s">
        <v>8</v>
      </c>
      <c r="B91" s="10">
        <v>3</v>
      </c>
      <c r="C91" s="10" t="s">
        <v>12</v>
      </c>
      <c r="D91" s="75">
        <v>4</v>
      </c>
      <c r="E91" s="10" t="str">
        <f t="shared" si="5"/>
        <v>L2-3-FC-4</v>
      </c>
      <c r="F91" s="10">
        <v>25</v>
      </c>
    </row>
    <row r="92" spans="1:14" x14ac:dyDescent="0.25">
      <c r="A92" s="10" t="s">
        <v>8</v>
      </c>
      <c r="B92" s="10">
        <v>3</v>
      </c>
      <c r="C92" s="10" t="s">
        <v>12</v>
      </c>
      <c r="D92" s="75">
        <v>5</v>
      </c>
      <c r="E92" s="10" t="str">
        <f t="shared" si="5"/>
        <v>L2-3-FC-5</v>
      </c>
      <c r="F92" s="10">
        <v>25</v>
      </c>
    </row>
    <row r="93" spans="1:14" x14ac:dyDescent="0.25">
      <c r="A93" s="10" t="s">
        <v>8</v>
      </c>
      <c r="B93" s="10">
        <v>3</v>
      </c>
      <c r="C93" s="10" t="s">
        <v>12</v>
      </c>
      <c r="D93" s="75" t="s">
        <v>91</v>
      </c>
      <c r="E93" s="10" t="str">
        <f t="shared" si="5"/>
        <v>L2-3-FC-&gt;5</v>
      </c>
      <c r="F93" s="10">
        <v>25</v>
      </c>
    </row>
    <row r="94" spans="1:14" x14ac:dyDescent="0.25">
      <c r="A94" s="10" t="s">
        <v>8</v>
      </c>
      <c r="B94" s="10">
        <v>3</v>
      </c>
      <c r="C94" s="10" t="s">
        <v>6</v>
      </c>
      <c r="D94" s="75">
        <v>0</v>
      </c>
      <c r="E94" s="10" t="str">
        <f t="shared" si="5"/>
        <v>L2-3-IC-0</v>
      </c>
      <c r="F94" s="10">
        <v>25</v>
      </c>
    </row>
    <row r="95" spans="1:14" x14ac:dyDescent="0.25">
      <c r="A95" s="10" t="s">
        <v>8</v>
      </c>
      <c r="B95" s="10">
        <v>3</v>
      </c>
      <c r="C95" s="10" t="s">
        <v>14</v>
      </c>
      <c r="D95" s="75">
        <v>0</v>
      </c>
      <c r="E95" s="10" t="str">
        <f t="shared" si="5"/>
        <v>L2-3-RI-0</v>
      </c>
      <c r="F95" s="10">
        <v>25</v>
      </c>
    </row>
    <row r="96" spans="1:14" x14ac:dyDescent="0.25">
      <c r="A96" s="10" t="s">
        <v>3</v>
      </c>
      <c r="B96" s="10">
        <v>1</v>
      </c>
      <c r="C96" s="10" t="s">
        <v>6</v>
      </c>
      <c r="D96" s="75">
        <v>0</v>
      </c>
      <c r="E96" s="10" t="str">
        <f t="shared" si="5"/>
        <v>LM-1-IC-0</v>
      </c>
      <c r="F96" s="10">
        <v>0</v>
      </c>
    </row>
    <row r="97" spans="1:6" x14ac:dyDescent="0.25">
      <c r="A97" s="10" t="s">
        <v>3</v>
      </c>
      <c r="B97" s="10">
        <v>1</v>
      </c>
      <c r="C97" s="10" t="s">
        <v>14</v>
      </c>
      <c r="D97" s="75">
        <v>0</v>
      </c>
      <c r="E97" s="10" t="str">
        <f t="shared" si="5"/>
        <v>LM-1-RI-0</v>
      </c>
      <c r="F97" s="10">
        <v>0</v>
      </c>
    </row>
    <row r="98" spans="1:6" x14ac:dyDescent="0.25">
      <c r="A98" s="10" t="s">
        <v>3</v>
      </c>
      <c r="B98" s="10">
        <v>2</v>
      </c>
      <c r="C98" s="10" t="s">
        <v>12</v>
      </c>
      <c r="D98" s="75">
        <v>1</v>
      </c>
      <c r="E98" s="10" t="str">
        <f t="shared" si="5"/>
        <v>LM-2-FC-1</v>
      </c>
      <c r="F98" s="10">
        <v>25</v>
      </c>
    </row>
    <row r="99" spans="1:6" x14ac:dyDescent="0.25">
      <c r="A99" s="10" t="s">
        <v>3</v>
      </c>
      <c r="B99" s="10">
        <v>2</v>
      </c>
      <c r="C99" s="10" t="s">
        <v>12</v>
      </c>
      <c r="D99" s="75">
        <v>2</v>
      </c>
      <c r="E99" s="10" t="str">
        <f t="shared" si="5"/>
        <v>LM-2-FC-2</v>
      </c>
      <c r="F99" s="10">
        <v>25</v>
      </c>
    </row>
    <row r="100" spans="1:6" x14ac:dyDescent="0.25">
      <c r="A100" s="10" t="s">
        <v>3</v>
      </c>
      <c r="B100" s="10">
        <v>2</v>
      </c>
      <c r="C100" s="10" t="s">
        <v>12</v>
      </c>
      <c r="D100" s="75">
        <v>3</v>
      </c>
      <c r="E100" s="10" t="str">
        <f t="shared" si="5"/>
        <v>LM-2-FC-3</v>
      </c>
      <c r="F100" s="10">
        <v>25</v>
      </c>
    </row>
    <row r="101" spans="1:6" x14ac:dyDescent="0.25">
      <c r="A101" s="10" t="s">
        <v>3</v>
      </c>
      <c r="B101" s="10">
        <v>2</v>
      </c>
      <c r="C101" s="10" t="s">
        <v>12</v>
      </c>
      <c r="D101" s="75">
        <v>4</v>
      </c>
      <c r="E101" s="10" t="str">
        <f t="shared" ref="E101:E120" si="6">A101&amp;"-"&amp;B101&amp;"-"&amp;C101&amp;"-"&amp;D101</f>
        <v>LM-2-FC-4</v>
      </c>
      <c r="F101" s="10">
        <v>25</v>
      </c>
    </row>
    <row r="102" spans="1:6" x14ac:dyDescent="0.25">
      <c r="A102" s="10" t="s">
        <v>3</v>
      </c>
      <c r="B102" s="10">
        <v>2</v>
      </c>
      <c r="C102" s="10" t="s">
        <v>12</v>
      </c>
      <c r="D102" s="75">
        <v>5</v>
      </c>
      <c r="E102" s="10" t="str">
        <f t="shared" si="6"/>
        <v>LM-2-FC-5</v>
      </c>
      <c r="F102" s="10">
        <v>25</v>
      </c>
    </row>
    <row r="103" spans="1:6" x14ac:dyDescent="0.25">
      <c r="A103" s="10" t="s">
        <v>3</v>
      </c>
      <c r="B103" s="10">
        <v>2</v>
      </c>
      <c r="C103" s="10" t="s">
        <v>12</v>
      </c>
      <c r="D103" s="75" t="s">
        <v>91</v>
      </c>
      <c r="E103" s="10" t="str">
        <f t="shared" si="6"/>
        <v>LM-2-FC-&gt;5</v>
      </c>
      <c r="F103" s="10">
        <v>25</v>
      </c>
    </row>
    <row r="104" spans="1:6" x14ac:dyDescent="0.25">
      <c r="A104" s="10" t="s">
        <v>3</v>
      </c>
      <c r="B104" s="10">
        <v>2</v>
      </c>
      <c r="C104" s="10" t="s">
        <v>6</v>
      </c>
      <c r="D104" s="75">
        <v>0</v>
      </c>
      <c r="E104" s="10" t="str">
        <f t="shared" si="6"/>
        <v>LM-2-IC-0</v>
      </c>
      <c r="F104" s="10">
        <v>10</v>
      </c>
    </row>
    <row r="105" spans="1:6" x14ac:dyDescent="0.25">
      <c r="A105" s="10" t="s">
        <v>3</v>
      </c>
      <c r="B105" s="10">
        <v>2</v>
      </c>
      <c r="C105" s="10" t="s">
        <v>14</v>
      </c>
      <c r="D105" s="75">
        <v>0</v>
      </c>
      <c r="E105" s="10" t="str">
        <f t="shared" si="6"/>
        <v>LM-2-RI-0</v>
      </c>
      <c r="F105" s="10">
        <v>10</v>
      </c>
    </row>
    <row r="106" spans="1:6" x14ac:dyDescent="0.25">
      <c r="A106" s="10" t="s">
        <v>2</v>
      </c>
      <c r="B106" s="10">
        <v>1</v>
      </c>
      <c r="C106" s="10" t="s">
        <v>6</v>
      </c>
      <c r="D106" s="75">
        <v>0</v>
      </c>
      <c r="E106" s="10" t="str">
        <f t="shared" si="6"/>
        <v>LM5-1-IC-0</v>
      </c>
      <c r="F106" s="10">
        <v>0</v>
      </c>
    </row>
    <row r="107" spans="1:6" x14ac:dyDescent="0.25">
      <c r="A107" s="10" t="s">
        <v>2</v>
      </c>
      <c r="B107" s="10">
        <v>1</v>
      </c>
      <c r="C107" s="10" t="s">
        <v>14</v>
      </c>
      <c r="D107" s="75">
        <v>0</v>
      </c>
      <c r="E107" s="10" t="str">
        <f t="shared" si="6"/>
        <v>LM5-1-RI-0</v>
      </c>
      <c r="F107" s="10">
        <v>0</v>
      </c>
    </row>
    <row r="108" spans="1:6" x14ac:dyDescent="0.25">
      <c r="A108" s="10" t="s">
        <v>2</v>
      </c>
      <c r="B108" s="10">
        <v>2</v>
      </c>
      <c r="C108" s="10" t="s">
        <v>6</v>
      </c>
      <c r="D108" s="75">
        <v>0</v>
      </c>
      <c r="E108" s="10" t="str">
        <f t="shared" si="6"/>
        <v>LM5-2-IC-0</v>
      </c>
      <c r="F108" s="10">
        <v>10</v>
      </c>
    </row>
    <row r="109" spans="1:6" x14ac:dyDescent="0.25">
      <c r="A109" s="10" t="s">
        <v>2</v>
      </c>
      <c r="B109" s="10">
        <v>2</v>
      </c>
      <c r="C109" s="10" t="s">
        <v>14</v>
      </c>
      <c r="D109" s="75">
        <v>0</v>
      </c>
      <c r="E109" s="10" t="str">
        <f t="shared" si="6"/>
        <v>LM5-2-RI-0</v>
      </c>
      <c r="F109" s="10">
        <v>10</v>
      </c>
    </row>
    <row r="110" spans="1:6" x14ac:dyDescent="0.25">
      <c r="A110" s="10" t="s">
        <v>2</v>
      </c>
      <c r="B110" s="10">
        <v>3</v>
      </c>
      <c r="C110" s="10" t="s">
        <v>6</v>
      </c>
      <c r="D110" s="75">
        <v>0</v>
      </c>
      <c r="E110" s="10" t="str">
        <f t="shared" si="6"/>
        <v>LM5-3-IC-0</v>
      </c>
      <c r="F110" s="10">
        <v>25</v>
      </c>
    </row>
    <row r="111" spans="1:6" x14ac:dyDescent="0.25">
      <c r="A111" s="10" t="s">
        <v>2</v>
      </c>
      <c r="B111" s="10">
        <v>3</v>
      </c>
      <c r="C111" s="10" t="s">
        <v>14</v>
      </c>
      <c r="D111" s="75">
        <v>0</v>
      </c>
      <c r="E111" s="10" t="str">
        <f t="shared" si="6"/>
        <v>LM5-3-RI-0</v>
      </c>
      <c r="F111" s="10">
        <v>25</v>
      </c>
    </row>
    <row r="112" spans="1:6" x14ac:dyDescent="0.25">
      <c r="A112" s="10" t="s">
        <v>2</v>
      </c>
      <c r="B112" s="10">
        <v>4</v>
      </c>
      <c r="C112" s="10" t="s">
        <v>6</v>
      </c>
      <c r="D112" s="75">
        <v>0</v>
      </c>
      <c r="E112" s="10" t="str">
        <f t="shared" si="6"/>
        <v>LM5-4-IC-0</v>
      </c>
      <c r="F112" s="10">
        <v>25</v>
      </c>
    </row>
    <row r="113" spans="1:7" x14ac:dyDescent="0.25">
      <c r="A113" s="10" t="s">
        <v>2</v>
      </c>
      <c r="B113" s="10">
        <v>4</v>
      </c>
      <c r="C113" s="10" t="s">
        <v>14</v>
      </c>
      <c r="D113" s="75">
        <v>0</v>
      </c>
      <c r="E113" s="10" t="str">
        <f t="shared" si="6"/>
        <v>LM5-4-RI-0</v>
      </c>
      <c r="F113" s="10">
        <v>25</v>
      </c>
    </row>
    <row r="114" spans="1:7" x14ac:dyDescent="0.25">
      <c r="A114" s="10" t="s">
        <v>2</v>
      </c>
      <c r="B114" s="10">
        <v>5</v>
      </c>
      <c r="C114" s="10" t="s">
        <v>12</v>
      </c>
      <c r="D114" s="75">
        <v>1</v>
      </c>
      <c r="E114" s="10" t="str">
        <f t="shared" si="6"/>
        <v>LM5-5-FC-1</v>
      </c>
      <c r="F114" s="10">
        <v>25</v>
      </c>
    </row>
    <row r="115" spans="1:7" x14ac:dyDescent="0.25">
      <c r="A115" s="10" t="s">
        <v>2</v>
      </c>
      <c r="B115" s="10">
        <v>5</v>
      </c>
      <c r="C115" s="10" t="s">
        <v>12</v>
      </c>
      <c r="D115" s="75">
        <v>2</v>
      </c>
      <c r="E115" s="10" t="str">
        <f t="shared" si="6"/>
        <v>LM5-5-FC-2</v>
      </c>
      <c r="F115" s="10">
        <v>25</v>
      </c>
    </row>
    <row r="116" spans="1:7" x14ac:dyDescent="0.25">
      <c r="A116" s="10" t="s">
        <v>2</v>
      </c>
      <c r="B116" s="10">
        <v>5</v>
      </c>
      <c r="C116" s="10" t="s">
        <v>12</v>
      </c>
      <c r="D116" s="75">
        <v>3</v>
      </c>
      <c r="E116" s="10" t="str">
        <f t="shared" si="6"/>
        <v>LM5-5-FC-3</v>
      </c>
      <c r="F116" s="10">
        <v>25</v>
      </c>
    </row>
    <row r="117" spans="1:7" x14ac:dyDescent="0.25">
      <c r="A117" s="10" t="s">
        <v>2</v>
      </c>
      <c r="B117" s="10">
        <v>5</v>
      </c>
      <c r="C117" s="10" t="s">
        <v>12</v>
      </c>
      <c r="D117" s="75">
        <v>4</v>
      </c>
      <c r="E117" s="10" t="str">
        <f t="shared" si="6"/>
        <v>LM5-5-FC-4</v>
      </c>
      <c r="F117" s="10">
        <v>25</v>
      </c>
    </row>
    <row r="118" spans="1:7" x14ac:dyDescent="0.25">
      <c r="A118" s="10" t="s">
        <v>2</v>
      </c>
      <c r="B118" s="10">
        <v>5</v>
      </c>
      <c r="C118" s="10" t="s">
        <v>12</v>
      </c>
      <c r="D118" s="75">
        <v>5</v>
      </c>
      <c r="E118" s="10" t="str">
        <f t="shared" si="6"/>
        <v>LM5-5-FC-5</v>
      </c>
      <c r="F118" s="10">
        <v>25</v>
      </c>
    </row>
    <row r="119" spans="1:7" x14ac:dyDescent="0.25">
      <c r="A119" s="10" t="s">
        <v>2</v>
      </c>
      <c r="B119" s="10">
        <v>5</v>
      </c>
      <c r="C119" s="10" t="s">
        <v>12</v>
      </c>
      <c r="D119" s="75" t="s">
        <v>91</v>
      </c>
      <c r="E119" s="10" t="str">
        <f t="shared" si="6"/>
        <v>LM5-5-FC-&gt;5</v>
      </c>
      <c r="F119" s="10">
        <v>25</v>
      </c>
    </row>
    <row r="120" spans="1:7" x14ac:dyDescent="0.25">
      <c r="A120" s="10" t="s">
        <v>2</v>
      </c>
      <c r="B120" s="10">
        <v>5</v>
      </c>
      <c r="C120" s="10" t="s">
        <v>6</v>
      </c>
      <c r="D120" s="75">
        <v>0</v>
      </c>
      <c r="E120" s="10" t="str">
        <f t="shared" si="6"/>
        <v>LM5-5-IC-0</v>
      </c>
      <c r="F120" s="10">
        <v>25</v>
      </c>
    </row>
    <row r="121" spans="1:7" x14ac:dyDescent="0.25">
      <c r="A121" s="10" t="s">
        <v>2</v>
      </c>
      <c r="B121" s="10">
        <v>5</v>
      </c>
      <c r="C121" s="10" t="s">
        <v>14</v>
      </c>
      <c r="D121" s="75">
        <v>0</v>
      </c>
      <c r="E121" s="10" t="str">
        <f t="shared" ref="E121:E126" si="7">A121&amp;"-"&amp;B121&amp;"-"&amp;C121&amp;"-"&amp;D121</f>
        <v>LM5-5-RI-0</v>
      </c>
      <c r="F121" s="10">
        <v>25</v>
      </c>
    </row>
    <row r="122" spans="1:7" x14ac:dyDescent="0.25">
      <c r="A122" s="10" t="s">
        <v>5</v>
      </c>
      <c r="B122" s="10">
        <v>2</v>
      </c>
      <c r="C122" s="10" t="s">
        <v>12</v>
      </c>
      <c r="D122" s="75">
        <v>2</v>
      </c>
      <c r="E122" s="10" t="str">
        <f t="shared" si="7"/>
        <v>LS-2-FC-2</v>
      </c>
      <c r="F122" s="10">
        <v>25</v>
      </c>
    </row>
    <row r="123" spans="1:7" x14ac:dyDescent="0.25">
      <c r="A123" s="10" t="s">
        <v>5</v>
      </c>
      <c r="B123" s="10">
        <v>2</v>
      </c>
      <c r="C123" s="10" t="s">
        <v>12</v>
      </c>
      <c r="D123" s="75">
        <v>3</v>
      </c>
      <c r="E123" s="10" t="str">
        <f t="shared" si="7"/>
        <v>LS-2-FC-3</v>
      </c>
      <c r="F123" s="10">
        <v>25</v>
      </c>
    </row>
    <row r="124" spans="1:7" x14ac:dyDescent="0.25">
      <c r="A124" s="10" t="s">
        <v>5</v>
      </c>
      <c r="B124" s="10">
        <v>2</v>
      </c>
      <c r="C124" s="10" t="s">
        <v>12</v>
      </c>
      <c r="D124" s="75">
        <v>4</v>
      </c>
      <c r="E124" s="10" t="str">
        <f t="shared" si="7"/>
        <v>LS-2-FC-4</v>
      </c>
      <c r="F124" s="10">
        <v>25</v>
      </c>
    </row>
    <row r="125" spans="1:7" x14ac:dyDescent="0.25">
      <c r="A125" s="10" t="s">
        <v>5</v>
      </c>
      <c r="B125" s="10">
        <v>2</v>
      </c>
      <c r="C125" s="10" t="s">
        <v>12</v>
      </c>
      <c r="D125" s="75">
        <v>5</v>
      </c>
      <c r="E125" s="10" t="str">
        <f t="shared" si="7"/>
        <v>LS-2-FC-5</v>
      </c>
      <c r="F125" s="10">
        <v>25</v>
      </c>
    </row>
    <row r="126" spans="1:7" x14ac:dyDescent="0.25">
      <c r="A126" s="10" t="s">
        <v>5</v>
      </c>
      <c r="B126" s="10">
        <v>2</v>
      </c>
      <c r="C126" s="10" t="s">
        <v>12</v>
      </c>
      <c r="D126" s="75" t="s">
        <v>91</v>
      </c>
      <c r="E126" s="10" t="str">
        <f t="shared" si="7"/>
        <v>LS-2-FC-&gt;5</v>
      </c>
      <c r="F126" s="10">
        <v>25</v>
      </c>
    </row>
    <row r="128" spans="1:7" x14ac:dyDescent="0.25">
      <c r="A128" s="10" t="s">
        <v>17</v>
      </c>
      <c r="B128" s="10" t="s">
        <v>18</v>
      </c>
      <c r="C128" s="10" t="s">
        <v>19</v>
      </c>
      <c r="D128" s="10" t="s">
        <v>20</v>
      </c>
      <c r="E128" s="10" t="s">
        <v>25</v>
      </c>
      <c r="F128" s="10" t="s">
        <v>21</v>
      </c>
      <c r="G128" s="10" t="s">
        <v>22</v>
      </c>
    </row>
    <row r="129" spans="1:7" x14ac:dyDescent="0.25">
      <c r="A129" s="10" t="s">
        <v>8</v>
      </c>
      <c r="B129" s="10">
        <v>1</v>
      </c>
      <c r="C129" s="10" t="s">
        <v>6</v>
      </c>
      <c r="D129" s="75">
        <v>0</v>
      </c>
      <c r="E129" s="10" t="s">
        <v>9</v>
      </c>
      <c r="F129" s="10" t="str">
        <f>A129&amp;"-"&amp;B129&amp;"-"&amp;C129&amp;"-"&amp;D129&amp;"-"&amp;E129</f>
        <v>L2-1-IC-0-NO</v>
      </c>
      <c r="G129" s="10">
        <v>0</v>
      </c>
    </row>
    <row r="130" spans="1:7" x14ac:dyDescent="0.25">
      <c r="A130" s="10" t="s">
        <v>8</v>
      </c>
      <c r="B130" s="10">
        <v>1</v>
      </c>
      <c r="C130" s="10" t="s">
        <v>14</v>
      </c>
      <c r="D130" s="75">
        <v>0</v>
      </c>
      <c r="E130" s="10" t="s">
        <v>9</v>
      </c>
      <c r="F130" s="10" t="str">
        <f t="shared" ref="F130:F171" si="8">A130&amp;"-"&amp;B130&amp;"-"&amp;C130&amp;"-"&amp;D130&amp;"-"&amp;E130</f>
        <v>L2-1-RI-0-NO</v>
      </c>
      <c r="G130" s="10">
        <v>0</v>
      </c>
    </row>
    <row r="131" spans="1:7" x14ac:dyDescent="0.25">
      <c r="A131" s="10" t="s">
        <v>8</v>
      </c>
      <c r="B131" s="10">
        <v>2</v>
      </c>
      <c r="C131" s="10" t="s">
        <v>6</v>
      </c>
      <c r="D131" s="75">
        <v>0</v>
      </c>
      <c r="E131" s="10" t="s">
        <v>9</v>
      </c>
      <c r="F131" s="10" t="str">
        <f t="shared" si="8"/>
        <v>L2-2-IC-0-NO</v>
      </c>
      <c r="G131" s="10">
        <v>10</v>
      </c>
    </row>
    <row r="132" spans="1:7" x14ac:dyDescent="0.25">
      <c r="A132" s="10" t="s">
        <v>8</v>
      </c>
      <c r="B132" s="10">
        <v>2</v>
      </c>
      <c r="C132" s="10" t="s">
        <v>14</v>
      </c>
      <c r="D132" s="75">
        <v>0</v>
      </c>
      <c r="E132" s="10" t="s">
        <v>9</v>
      </c>
      <c r="F132" s="10" t="str">
        <f t="shared" si="8"/>
        <v>L2-2-RI-0-NO</v>
      </c>
      <c r="G132" s="10">
        <v>10</v>
      </c>
    </row>
    <row r="133" spans="1:7" x14ac:dyDescent="0.25">
      <c r="A133" s="10" t="s">
        <v>8</v>
      </c>
      <c r="B133" s="10">
        <v>3</v>
      </c>
      <c r="C133" s="10" t="s">
        <v>12</v>
      </c>
      <c r="D133" s="75">
        <v>1</v>
      </c>
      <c r="E133" s="10" t="s">
        <v>9</v>
      </c>
      <c r="F133" s="10" t="str">
        <f t="shared" si="8"/>
        <v>L2-3-FC-1-NO</v>
      </c>
      <c r="G133" s="10">
        <v>25</v>
      </c>
    </row>
    <row r="134" spans="1:7" x14ac:dyDescent="0.25">
      <c r="A134" s="10" t="s">
        <v>8</v>
      </c>
      <c r="B134" s="10">
        <v>3</v>
      </c>
      <c r="C134" s="10" t="s">
        <v>12</v>
      </c>
      <c r="D134" s="75">
        <v>2</v>
      </c>
      <c r="E134" s="10" t="s">
        <v>9</v>
      </c>
      <c r="F134" s="10" t="str">
        <f t="shared" si="8"/>
        <v>L2-3-FC-2-NO</v>
      </c>
      <c r="G134" s="10">
        <v>25</v>
      </c>
    </row>
    <row r="135" spans="1:7" x14ac:dyDescent="0.25">
      <c r="A135" s="10" t="s">
        <v>8</v>
      </c>
      <c r="B135" s="10">
        <v>3</v>
      </c>
      <c r="C135" s="10" t="s">
        <v>12</v>
      </c>
      <c r="D135" s="75">
        <v>3</v>
      </c>
      <c r="E135" s="10" t="s">
        <v>9</v>
      </c>
      <c r="F135" s="10" t="str">
        <f t="shared" si="8"/>
        <v>L2-3-FC-3-NO</v>
      </c>
      <c r="G135" s="10">
        <v>25</v>
      </c>
    </row>
    <row r="136" spans="1:7" x14ac:dyDescent="0.25">
      <c r="A136" s="10" t="s">
        <v>8</v>
      </c>
      <c r="B136" s="10">
        <v>3</v>
      </c>
      <c r="C136" s="10" t="s">
        <v>12</v>
      </c>
      <c r="D136" s="75">
        <v>4</v>
      </c>
      <c r="E136" s="10" t="s">
        <v>9</v>
      </c>
      <c r="F136" s="10" t="str">
        <f t="shared" si="8"/>
        <v>L2-3-FC-4-NO</v>
      </c>
      <c r="G136" s="10">
        <v>25</v>
      </c>
    </row>
    <row r="137" spans="1:7" x14ac:dyDescent="0.25">
      <c r="A137" s="10" t="s">
        <v>8</v>
      </c>
      <c r="B137" s="10">
        <v>3</v>
      </c>
      <c r="C137" s="10" t="s">
        <v>12</v>
      </c>
      <c r="D137" s="75">
        <v>5</v>
      </c>
      <c r="E137" s="10" t="s">
        <v>9</v>
      </c>
      <c r="F137" s="10" t="str">
        <f t="shared" si="8"/>
        <v>L2-3-FC-5-NO</v>
      </c>
      <c r="G137" s="10">
        <v>25</v>
      </c>
    </row>
    <row r="138" spans="1:7" x14ac:dyDescent="0.25">
      <c r="A138" s="10" t="s">
        <v>8</v>
      </c>
      <c r="B138" s="10">
        <v>3</v>
      </c>
      <c r="C138" s="10" t="s">
        <v>12</v>
      </c>
      <c r="D138" s="75" t="s">
        <v>91</v>
      </c>
      <c r="E138" s="10" t="s">
        <v>9</v>
      </c>
      <c r="F138" s="10" t="str">
        <f t="shared" si="8"/>
        <v>L2-3-FC-&gt;5-NO</v>
      </c>
      <c r="G138" s="10">
        <v>25</v>
      </c>
    </row>
    <row r="139" spans="1:7" x14ac:dyDescent="0.25">
      <c r="A139" s="10" t="s">
        <v>8</v>
      </c>
      <c r="B139" s="10">
        <v>3</v>
      </c>
      <c r="C139" s="10" t="s">
        <v>6</v>
      </c>
      <c r="D139" s="75">
        <v>0</v>
      </c>
      <c r="E139" s="10" t="s">
        <v>9</v>
      </c>
      <c r="F139" s="10" t="str">
        <f t="shared" si="8"/>
        <v>L2-3-IC-0-NO</v>
      </c>
      <c r="G139" s="10">
        <v>25</v>
      </c>
    </row>
    <row r="140" spans="1:7" x14ac:dyDescent="0.25">
      <c r="A140" s="10" t="s">
        <v>8</v>
      </c>
      <c r="B140" s="10">
        <v>3</v>
      </c>
      <c r="C140" s="10" t="s">
        <v>14</v>
      </c>
      <c r="D140" s="75">
        <v>0</v>
      </c>
      <c r="E140" s="10" t="s">
        <v>9</v>
      </c>
      <c r="F140" s="10" t="str">
        <f t="shared" si="8"/>
        <v>L2-3-RI-0-NO</v>
      </c>
      <c r="G140" s="10">
        <v>25</v>
      </c>
    </row>
    <row r="141" spans="1:7" x14ac:dyDescent="0.25">
      <c r="A141" s="10" t="s">
        <v>3</v>
      </c>
      <c r="B141" s="10">
        <v>1</v>
      </c>
      <c r="C141" s="10" t="s">
        <v>6</v>
      </c>
      <c r="D141" s="75">
        <v>0</v>
      </c>
      <c r="E141" s="10" t="s">
        <v>9</v>
      </c>
      <c r="F141" s="10" t="str">
        <f t="shared" si="8"/>
        <v>LM-1-IC-0-NO</v>
      </c>
      <c r="G141" s="10">
        <v>0</v>
      </c>
    </row>
    <row r="142" spans="1:7" x14ac:dyDescent="0.25">
      <c r="A142" s="10" t="s">
        <v>3</v>
      </c>
      <c r="B142" s="10">
        <v>1</v>
      </c>
      <c r="C142" s="10" t="s">
        <v>14</v>
      </c>
      <c r="D142" s="75">
        <v>0</v>
      </c>
      <c r="E142" s="10" t="s">
        <v>9</v>
      </c>
      <c r="F142" s="10" t="str">
        <f t="shared" si="8"/>
        <v>LM-1-RI-0-NO</v>
      </c>
      <c r="G142" s="10">
        <v>0</v>
      </c>
    </row>
    <row r="143" spans="1:7" x14ac:dyDescent="0.25">
      <c r="A143" s="10" t="s">
        <v>3</v>
      </c>
      <c r="B143" s="10">
        <v>2</v>
      </c>
      <c r="C143" s="10" t="s">
        <v>12</v>
      </c>
      <c r="D143" s="75">
        <v>1</v>
      </c>
      <c r="E143" s="10" t="s">
        <v>9</v>
      </c>
      <c r="F143" s="10" t="str">
        <f t="shared" si="8"/>
        <v>LM-2-FC-1-NO</v>
      </c>
      <c r="G143" s="10">
        <v>25</v>
      </c>
    </row>
    <row r="144" spans="1:7" x14ac:dyDescent="0.25">
      <c r="A144" s="10" t="s">
        <v>3</v>
      </c>
      <c r="B144" s="10">
        <v>2</v>
      </c>
      <c r="C144" s="10" t="s">
        <v>12</v>
      </c>
      <c r="D144" s="75">
        <v>2</v>
      </c>
      <c r="E144" s="10" t="s">
        <v>9</v>
      </c>
      <c r="F144" s="10" t="str">
        <f t="shared" si="8"/>
        <v>LM-2-FC-2-NO</v>
      </c>
      <c r="G144" s="10">
        <v>25</v>
      </c>
    </row>
    <row r="145" spans="1:7" x14ac:dyDescent="0.25">
      <c r="A145" s="10" t="s">
        <v>3</v>
      </c>
      <c r="B145" s="10">
        <v>2</v>
      </c>
      <c r="C145" s="10" t="s">
        <v>12</v>
      </c>
      <c r="D145" s="75">
        <v>3</v>
      </c>
      <c r="E145" s="10" t="s">
        <v>9</v>
      </c>
      <c r="F145" s="10" t="str">
        <f t="shared" si="8"/>
        <v>LM-2-FC-3-NO</v>
      </c>
      <c r="G145" s="10">
        <v>25</v>
      </c>
    </row>
    <row r="146" spans="1:7" x14ac:dyDescent="0.25">
      <c r="A146" s="10" t="s">
        <v>3</v>
      </c>
      <c r="B146" s="10">
        <v>2</v>
      </c>
      <c r="C146" s="10" t="s">
        <v>12</v>
      </c>
      <c r="D146" s="75">
        <v>4</v>
      </c>
      <c r="E146" s="10" t="s">
        <v>9</v>
      </c>
      <c r="F146" s="10" t="str">
        <f t="shared" si="8"/>
        <v>LM-2-FC-4-NO</v>
      </c>
      <c r="G146" s="10">
        <v>25</v>
      </c>
    </row>
    <row r="147" spans="1:7" x14ac:dyDescent="0.25">
      <c r="A147" s="10" t="s">
        <v>3</v>
      </c>
      <c r="B147" s="10">
        <v>2</v>
      </c>
      <c r="C147" s="10" t="s">
        <v>12</v>
      </c>
      <c r="D147" s="75">
        <v>5</v>
      </c>
      <c r="E147" s="10" t="s">
        <v>9</v>
      </c>
      <c r="F147" s="10" t="str">
        <f t="shared" si="8"/>
        <v>LM-2-FC-5-NO</v>
      </c>
      <c r="G147" s="10">
        <v>25</v>
      </c>
    </row>
    <row r="148" spans="1:7" x14ac:dyDescent="0.25">
      <c r="A148" s="10" t="s">
        <v>3</v>
      </c>
      <c r="B148" s="10">
        <v>2</v>
      </c>
      <c r="C148" s="10" t="s">
        <v>12</v>
      </c>
      <c r="D148" s="75" t="s">
        <v>91</v>
      </c>
      <c r="E148" s="10" t="s">
        <v>9</v>
      </c>
      <c r="F148" s="10" t="str">
        <f t="shared" si="8"/>
        <v>LM-2-FC-&gt;5-NO</v>
      </c>
      <c r="G148" s="10">
        <v>25</v>
      </c>
    </row>
    <row r="149" spans="1:7" x14ac:dyDescent="0.25">
      <c r="A149" s="10" t="s">
        <v>3</v>
      </c>
      <c r="B149" s="10">
        <v>2</v>
      </c>
      <c r="C149" s="10" t="s">
        <v>6</v>
      </c>
      <c r="D149" s="75">
        <v>0</v>
      </c>
      <c r="E149" s="10" t="s">
        <v>9</v>
      </c>
      <c r="F149" s="10" t="str">
        <f t="shared" si="8"/>
        <v>LM-2-IC-0-NO</v>
      </c>
      <c r="G149" s="10">
        <v>10</v>
      </c>
    </row>
    <row r="150" spans="1:7" x14ac:dyDescent="0.25">
      <c r="A150" s="10" t="s">
        <v>3</v>
      </c>
      <c r="B150" s="10">
        <v>2</v>
      </c>
      <c r="C150" s="10" t="s">
        <v>14</v>
      </c>
      <c r="D150" s="75">
        <v>0</v>
      </c>
      <c r="E150" s="10" t="s">
        <v>9</v>
      </c>
      <c r="F150" s="10" t="str">
        <f t="shared" si="8"/>
        <v>LM-2-RI-0-NO</v>
      </c>
      <c r="G150" s="10">
        <v>10</v>
      </c>
    </row>
    <row r="151" spans="1:7" x14ac:dyDescent="0.25">
      <c r="A151" s="10" t="s">
        <v>2</v>
      </c>
      <c r="B151" s="10">
        <v>1</v>
      </c>
      <c r="C151" s="10" t="s">
        <v>6</v>
      </c>
      <c r="D151" s="75">
        <v>0</v>
      </c>
      <c r="E151" s="10" t="s">
        <v>9</v>
      </c>
      <c r="F151" s="10" t="str">
        <f t="shared" si="8"/>
        <v>LM5-1-IC-0-NO</v>
      </c>
      <c r="G151" s="10">
        <v>0</v>
      </c>
    </row>
    <row r="152" spans="1:7" x14ac:dyDescent="0.25">
      <c r="A152" s="10" t="s">
        <v>2</v>
      </c>
      <c r="B152" s="10">
        <v>1</v>
      </c>
      <c r="C152" s="10" t="s">
        <v>14</v>
      </c>
      <c r="D152" s="75">
        <v>0</v>
      </c>
      <c r="E152" s="10" t="s">
        <v>9</v>
      </c>
      <c r="F152" s="10" t="str">
        <f t="shared" si="8"/>
        <v>LM5-1-RI-0-NO</v>
      </c>
      <c r="G152" s="10">
        <v>0</v>
      </c>
    </row>
    <row r="153" spans="1:7" x14ac:dyDescent="0.25">
      <c r="A153" s="10" t="s">
        <v>2</v>
      </c>
      <c r="B153" s="10">
        <v>2</v>
      </c>
      <c r="C153" s="10" t="s">
        <v>6</v>
      </c>
      <c r="D153" s="75">
        <v>0</v>
      </c>
      <c r="E153" s="10" t="s">
        <v>9</v>
      </c>
      <c r="F153" s="10" t="str">
        <f t="shared" si="8"/>
        <v>LM5-2-IC-0-NO</v>
      </c>
      <c r="G153" s="10">
        <v>10</v>
      </c>
    </row>
    <row r="154" spans="1:7" x14ac:dyDescent="0.25">
      <c r="A154" s="10" t="s">
        <v>2</v>
      </c>
      <c r="B154" s="10">
        <v>2</v>
      </c>
      <c r="C154" s="10" t="s">
        <v>14</v>
      </c>
      <c r="D154" s="75">
        <v>0</v>
      </c>
      <c r="E154" s="10" t="s">
        <v>9</v>
      </c>
      <c r="F154" s="10" t="str">
        <f t="shared" si="8"/>
        <v>LM5-2-RI-0-NO</v>
      </c>
      <c r="G154" s="10">
        <v>10</v>
      </c>
    </row>
    <row r="155" spans="1:7" x14ac:dyDescent="0.25">
      <c r="A155" s="10" t="s">
        <v>2</v>
      </c>
      <c r="B155" s="10">
        <v>3</v>
      </c>
      <c r="C155" s="10" t="s">
        <v>6</v>
      </c>
      <c r="D155" s="75">
        <v>0</v>
      </c>
      <c r="E155" s="10" t="s">
        <v>9</v>
      </c>
      <c r="F155" s="10" t="str">
        <f t="shared" si="8"/>
        <v>LM5-3-IC-0-NO</v>
      </c>
      <c r="G155" s="10">
        <v>25</v>
      </c>
    </row>
    <row r="156" spans="1:7" x14ac:dyDescent="0.25">
      <c r="A156" s="10" t="s">
        <v>2</v>
      </c>
      <c r="B156" s="10">
        <v>3</v>
      </c>
      <c r="C156" s="10" t="s">
        <v>14</v>
      </c>
      <c r="D156" s="75">
        <v>0</v>
      </c>
      <c r="E156" s="10" t="s">
        <v>9</v>
      </c>
      <c r="F156" s="10" t="str">
        <f t="shared" si="8"/>
        <v>LM5-3-RI-0-NO</v>
      </c>
      <c r="G156" s="10">
        <v>25</v>
      </c>
    </row>
    <row r="157" spans="1:7" x14ac:dyDescent="0.25">
      <c r="A157" s="10" t="s">
        <v>2</v>
      </c>
      <c r="B157" s="10">
        <v>4</v>
      </c>
      <c r="C157" s="10" t="s">
        <v>6</v>
      </c>
      <c r="D157" s="75">
        <v>0</v>
      </c>
      <c r="E157" s="10" t="s">
        <v>9</v>
      </c>
      <c r="F157" s="10" t="str">
        <f t="shared" si="8"/>
        <v>LM5-4-IC-0-NO</v>
      </c>
      <c r="G157" s="10">
        <v>25</v>
      </c>
    </row>
    <row r="158" spans="1:7" x14ac:dyDescent="0.25">
      <c r="A158" s="10" t="s">
        <v>2</v>
      </c>
      <c r="B158" s="10">
        <v>4</v>
      </c>
      <c r="C158" s="10" t="s">
        <v>14</v>
      </c>
      <c r="D158" s="75">
        <v>0</v>
      </c>
      <c r="E158" s="10" t="s">
        <v>9</v>
      </c>
      <c r="F158" s="10" t="str">
        <f t="shared" si="8"/>
        <v>LM5-4-RI-0-NO</v>
      </c>
      <c r="G158" s="10">
        <v>25</v>
      </c>
    </row>
    <row r="159" spans="1:7" x14ac:dyDescent="0.25">
      <c r="A159" s="10" t="s">
        <v>2</v>
      </c>
      <c r="B159" s="10">
        <v>5</v>
      </c>
      <c r="C159" s="10" t="s">
        <v>12</v>
      </c>
      <c r="D159" s="75">
        <v>1</v>
      </c>
      <c r="E159" s="10" t="s">
        <v>9</v>
      </c>
      <c r="F159" s="10" t="str">
        <f t="shared" si="8"/>
        <v>LM5-5-FC-1-NO</v>
      </c>
      <c r="G159" s="10">
        <v>25</v>
      </c>
    </row>
    <row r="160" spans="1:7" x14ac:dyDescent="0.25">
      <c r="A160" s="10" t="s">
        <v>2</v>
      </c>
      <c r="B160" s="10">
        <v>5</v>
      </c>
      <c r="C160" s="10" t="s">
        <v>12</v>
      </c>
      <c r="D160" s="75">
        <v>2</v>
      </c>
      <c r="E160" s="10" t="s">
        <v>9</v>
      </c>
      <c r="F160" s="10" t="str">
        <f t="shared" si="8"/>
        <v>LM5-5-FC-2-NO</v>
      </c>
      <c r="G160" s="10">
        <v>25</v>
      </c>
    </row>
    <row r="161" spans="1:7" x14ac:dyDescent="0.25">
      <c r="A161" s="10" t="s">
        <v>2</v>
      </c>
      <c r="B161" s="10">
        <v>5</v>
      </c>
      <c r="C161" s="10" t="s">
        <v>12</v>
      </c>
      <c r="D161" s="75">
        <v>3</v>
      </c>
      <c r="E161" s="10" t="s">
        <v>9</v>
      </c>
      <c r="F161" s="10" t="str">
        <f t="shared" si="8"/>
        <v>LM5-5-FC-3-NO</v>
      </c>
      <c r="G161" s="10">
        <v>25</v>
      </c>
    </row>
    <row r="162" spans="1:7" x14ac:dyDescent="0.25">
      <c r="A162" s="10" t="s">
        <v>2</v>
      </c>
      <c r="B162" s="10">
        <v>5</v>
      </c>
      <c r="C162" s="10" t="s">
        <v>12</v>
      </c>
      <c r="D162" s="75">
        <v>4</v>
      </c>
      <c r="E162" s="10" t="s">
        <v>9</v>
      </c>
      <c r="F162" s="10" t="str">
        <f t="shared" si="8"/>
        <v>LM5-5-FC-4-NO</v>
      </c>
      <c r="G162" s="10">
        <v>25</v>
      </c>
    </row>
    <row r="163" spans="1:7" x14ac:dyDescent="0.25">
      <c r="A163" s="10" t="s">
        <v>2</v>
      </c>
      <c r="B163" s="10">
        <v>5</v>
      </c>
      <c r="C163" s="10" t="s">
        <v>12</v>
      </c>
      <c r="D163" s="75">
        <v>5</v>
      </c>
      <c r="E163" s="10" t="s">
        <v>9</v>
      </c>
      <c r="F163" s="10" t="str">
        <f t="shared" si="8"/>
        <v>LM5-5-FC-5-NO</v>
      </c>
      <c r="G163" s="10">
        <v>25</v>
      </c>
    </row>
    <row r="164" spans="1:7" x14ac:dyDescent="0.25">
      <c r="A164" s="10" t="s">
        <v>2</v>
      </c>
      <c r="B164" s="10">
        <v>5</v>
      </c>
      <c r="C164" s="10" t="s">
        <v>12</v>
      </c>
      <c r="D164" s="75" t="s">
        <v>91</v>
      </c>
      <c r="E164" s="10" t="s">
        <v>9</v>
      </c>
      <c r="F164" s="10" t="str">
        <f t="shared" si="8"/>
        <v>LM5-5-FC-&gt;5-NO</v>
      </c>
      <c r="G164" s="10">
        <v>25</v>
      </c>
    </row>
    <row r="165" spans="1:7" x14ac:dyDescent="0.25">
      <c r="A165" s="10" t="s">
        <v>2</v>
      </c>
      <c r="B165" s="10">
        <v>5</v>
      </c>
      <c r="C165" s="10" t="s">
        <v>6</v>
      </c>
      <c r="D165" s="75">
        <v>0</v>
      </c>
      <c r="E165" s="10" t="s">
        <v>9</v>
      </c>
      <c r="F165" s="10" t="str">
        <f t="shared" si="8"/>
        <v>LM5-5-IC-0-NO</v>
      </c>
      <c r="G165" s="10">
        <v>25</v>
      </c>
    </row>
    <row r="166" spans="1:7" x14ac:dyDescent="0.25">
      <c r="A166" s="10" t="s">
        <v>2</v>
      </c>
      <c r="B166" s="10">
        <v>5</v>
      </c>
      <c r="C166" s="10" t="s">
        <v>14</v>
      </c>
      <c r="D166" s="75">
        <v>0</v>
      </c>
      <c r="E166" s="10" t="s">
        <v>9</v>
      </c>
      <c r="F166" s="10" t="str">
        <f t="shared" si="8"/>
        <v>LM5-5-RI-0-NO</v>
      </c>
      <c r="G166" s="10">
        <v>25</v>
      </c>
    </row>
    <row r="167" spans="1:7" x14ac:dyDescent="0.25">
      <c r="A167" s="10" t="s">
        <v>5</v>
      </c>
      <c r="B167" s="10">
        <v>2</v>
      </c>
      <c r="C167" s="10" t="s">
        <v>12</v>
      </c>
      <c r="D167" s="75">
        <v>2</v>
      </c>
      <c r="E167" s="10" t="s">
        <v>9</v>
      </c>
      <c r="F167" s="10" t="str">
        <f t="shared" si="8"/>
        <v>LS-2-FC-2-NO</v>
      </c>
      <c r="G167" s="10">
        <v>25</v>
      </c>
    </row>
    <row r="168" spans="1:7" x14ac:dyDescent="0.25">
      <c r="A168" s="10" t="s">
        <v>5</v>
      </c>
      <c r="B168" s="10">
        <v>2</v>
      </c>
      <c r="C168" s="10" t="s">
        <v>12</v>
      </c>
      <c r="D168" s="75">
        <v>3</v>
      </c>
      <c r="E168" s="10" t="s">
        <v>9</v>
      </c>
      <c r="F168" s="10" t="str">
        <f t="shared" si="8"/>
        <v>LS-2-FC-3-NO</v>
      </c>
      <c r="G168" s="10">
        <v>25</v>
      </c>
    </row>
    <row r="169" spans="1:7" x14ac:dyDescent="0.25">
      <c r="A169" s="10" t="s">
        <v>5</v>
      </c>
      <c r="B169" s="10">
        <v>2</v>
      </c>
      <c r="C169" s="10" t="s">
        <v>12</v>
      </c>
      <c r="D169" s="75">
        <v>4</v>
      </c>
      <c r="E169" s="10" t="s">
        <v>9</v>
      </c>
      <c r="F169" s="10" t="str">
        <f t="shared" si="8"/>
        <v>LS-2-FC-4-NO</v>
      </c>
      <c r="G169" s="10">
        <v>25</v>
      </c>
    </row>
    <row r="170" spans="1:7" x14ac:dyDescent="0.25">
      <c r="A170" s="10" t="s">
        <v>5</v>
      </c>
      <c r="B170" s="10">
        <v>2</v>
      </c>
      <c r="C170" s="10" t="s">
        <v>12</v>
      </c>
      <c r="D170" s="75">
        <v>5</v>
      </c>
      <c r="E170" s="10" t="s">
        <v>9</v>
      </c>
      <c r="F170" s="10" t="str">
        <f t="shared" si="8"/>
        <v>LS-2-FC-5-NO</v>
      </c>
      <c r="G170" s="10">
        <v>25</v>
      </c>
    </row>
    <row r="171" spans="1:7" x14ac:dyDescent="0.25">
      <c r="A171" s="10" t="s">
        <v>5</v>
      </c>
      <c r="B171" s="10">
        <v>2</v>
      </c>
      <c r="C171" s="10" t="s">
        <v>12</v>
      </c>
      <c r="D171" s="75" t="s">
        <v>91</v>
      </c>
      <c r="E171" s="10" t="s">
        <v>9</v>
      </c>
      <c r="F171" s="10" t="str">
        <f t="shared" si="8"/>
        <v>LS-2-FC-&gt;5-NO</v>
      </c>
      <c r="G171" s="10">
        <v>25</v>
      </c>
    </row>
    <row r="172" spans="1:7" x14ac:dyDescent="0.25">
      <c r="A172" s="10" t="s">
        <v>8</v>
      </c>
      <c r="B172" s="10">
        <v>1</v>
      </c>
      <c r="C172" s="10" t="s">
        <v>6</v>
      </c>
      <c r="D172" s="75">
        <v>0</v>
      </c>
      <c r="E172" s="10" t="s">
        <v>10</v>
      </c>
      <c r="F172" s="10" t="str">
        <f>A172&amp;"-"&amp;B172&amp;"-"&amp;C172&amp;"-"&amp;D172&amp;"-"&amp;E172</f>
        <v>L2-1-IC-0-SI</v>
      </c>
      <c r="G172" s="10">
        <v>0</v>
      </c>
    </row>
    <row r="173" spans="1:7" x14ac:dyDescent="0.25">
      <c r="A173" s="10" t="s">
        <v>8</v>
      </c>
      <c r="B173" s="10">
        <v>1</v>
      </c>
      <c r="C173" s="10" t="s">
        <v>14</v>
      </c>
      <c r="D173" s="75">
        <v>0</v>
      </c>
      <c r="E173" s="10" t="s">
        <v>10</v>
      </c>
      <c r="F173" s="10" t="str">
        <f t="shared" ref="F173:F214" si="9">A173&amp;"-"&amp;B173&amp;"-"&amp;C173&amp;"-"&amp;D173&amp;"-"&amp;E173</f>
        <v>L2-1-RI-0-SI</v>
      </c>
      <c r="G173" s="10">
        <v>5</v>
      </c>
    </row>
    <row r="174" spans="1:7" x14ac:dyDescent="0.25">
      <c r="A174" s="10" t="s">
        <v>8</v>
      </c>
      <c r="B174" s="10">
        <v>2</v>
      </c>
      <c r="C174" s="10" t="s">
        <v>6</v>
      </c>
      <c r="D174" s="75">
        <v>0</v>
      </c>
      <c r="E174" s="10" t="s">
        <v>10</v>
      </c>
      <c r="F174" s="10" t="str">
        <f t="shared" si="9"/>
        <v>L2-2-IC-0-SI</v>
      </c>
      <c r="G174" s="10">
        <v>12</v>
      </c>
    </row>
    <row r="175" spans="1:7" x14ac:dyDescent="0.25">
      <c r="A175" s="10" t="s">
        <v>8</v>
      </c>
      <c r="B175" s="10">
        <v>2</v>
      </c>
      <c r="C175" s="10" t="s">
        <v>14</v>
      </c>
      <c r="D175" s="75">
        <v>0</v>
      </c>
      <c r="E175" s="10" t="s">
        <v>10</v>
      </c>
      <c r="F175" s="10" t="str">
        <f t="shared" si="9"/>
        <v>L2-2-RI-0-SI</v>
      </c>
      <c r="G175" s="10">
        <v>13</v>
      </c>
    </row>
    <row r="176" spans="1:7" x14ac:dyDescent="0.25">
      <c r="A176" s="10" t="s">
        <v>8</v>
      </c>
      <c r="B176" s="10">
        <v>3</v>
      </c>
      <c r="C176" s="10" t="s">
        <v>12</v>
      </c>
      <c r="D176" s="75">
        <v>1</v>
      </c>
      <c r="E176" s="10" t="s">
        <v>10</v>
      </c>
      <c r="F176" s="10" t="str">
        <f t="shared" si="9"/>
        <v>L2-3-FC-1-SI</v>
      </c>
      <c r="G176" s="10">
        <v>13</v>
      </c>
    </row>
    <row r="177" spans="1:7" x14ac:dyDescent="0.25">
      <c r="A177" s="10" t="s">
        <v>8</v>
      </c>
      <c r="B177" s="10">
        <v>3</v>
      </c>
      <c r="C177" s="10" t="s">
        <v>12</v>
      </c>
      <c r="D177" s="75">
        <v>2</v>
      </c>
      <c r="E177" s="10" t="s">
        <v>10</v>
      </c>
      <c r="F177" s="10" t="str">
        <f t="shared" si="9"/>
        <v>L2-3-FC-2-SI</v>
      </c>
      <c r="G177" s="10">
        <v>13</v>
      </c>
    </row>
    <row r="178" spans="1:7" x14ac:dyDescent="0.25">
      <c r="A178" s="10" t="s">
        <v>8</v>
      </c>
      <c r="B178" s="10">
        <v>3</v>
      </c>
      <c r="C178" s="10" t="s">
        <v>12</v>
      </c>
      <c r="D178" s="75">
        <v>3</v>
      </c>
      <c r="E178" s="10" t="s">
        <v>10</v>
      </c>
      <c r="F178" s="10" t="str">
        <f t="shared" si="9"/>
        <v>L2-3-FC-3-SI</v>
      </c>
      <c r="G178" s="10">
        <v>13</v>
      </c>
    </row>
    <row r="179" spans="1:7" x14ac:dyDescent="0.25">
      <c r="A179" s="10" t="s">
        <v>8</v>
      </c>
      <c r="B179" s="10">
        <v>3</v>
      </c>
      <c r="C179" s="10" t="s">
        <v>12</v>
      </c>
      <c r="D179" s="75">
        <v>4</v>
      </c>
      <c r="E179" s="10" t="s">
        <v>10</v>
      </c>
      <c r="F179" s="10" t="str">
        <f t="shared" si="9"/>
        <v>L2-3-FC-4-SI</v>
      </c>
      <c r="G179" s="10">
        <v>13</v>
      </c>
    </row>
    <row r="180" spans="1:7" x14ac:dyDescent="0.25">
      <c r="A180" s="10" t="s">
        <v>8</v>
      </c>
      <c r="B180" s="10">
        <v>3</v>
      </c>
      <c r="C180" s="10" t="s">
        <v>12</v>
      </c>
      <c r="D180" s="75">
        <v>5</v>
      </c>
      <c r="E180" s="10" t="s">
        <v>10</v>
      </c>
      <c r="F180" s="10" t="str">
        <f t="shared" si="9"/>
        <v>L2-3-FC-5-SI</v>
      </c>
      <c r="G180" s="10">
        <v>13</v>
      </c>
    </row>
    <row r="181" spans="1:7" x14ac:dyDescent="0.25">
      <c r="A181" s="10" t="s">
        <v>8</v>
      </c>
      <c r="B181" s="10">
        <v>3</v>
      </c>
      <c r="C181" s="10" t="s">
        <v>12</v>
      </c>
      <c r="D181" s="75" t="s">
        <v>91</v>
      </c>
      <c r="E181" s="10" t="s">
        <v>10</v>
      </c>
      <c r="F181" s="10" t="str">
        <f t="shared" si="9"/>
        <v>L2-3-FC-&gt;5-SI</v>
      </c>
      <c r="G181" s="10">
        <v>13</v>
      </c>
    </row>
    <row r="182" spans="1:7" x14ac:dyDescent="0.25">
      <c r="A182" s="10" t="s">
        <v>8</v>
      </c>
      <c r="B182" s="10">
        <v>3</v>
      </c>
      <c r="C182" s="10" t="s">
        <v>6</v>
      </c>
      <c r="D182" s="75">
        <v>0</v>
      </c>
      <c r="E182" s="10" t="s">
        <v>10</v>
      </c>
      <c r="F182" s="10" t="str">
        <f t="shared" si="9"/>
        <v>L2-3-IC-0-SI</v>
      </c>
      <c r="G182" s="10">
        <v>12</v>
      </c>
    </row>
    <row r="183" spans="1:7" x14ac:dyDescent="0.25">
      <c r="A183" s="10" t="s">
        <v>8</v>
      </c>
      <c r="B183" s="10">
        <v>3</v>
      </c>
      <c r="C183" s="10" t="s">
        <v>14</v>
      </c>
      <c r="D183" s="75">
        <v>0</v>
      </c>
      <c r="E183" s="10" t="s">
        <v>10</v>
      </c>
      <c r="F183" s="10" t="str">
        <f t="shared" si="9"/>
        <v>L2-3-RI-0-SI</v>
      </c>
      <c r="G183" s="10">
        <v>13</v>
      </c>
    </row>
    <row r="184" spans="1:7" x14ac:dyDescent="0.25">
      <c r="A184" s="10" t="s">
        <v>3</v>
      </c>
      <c r="B184" s="10">
        <v>1</v>
      </c>
      <c r="C184" s="10" t="s">
        <v>6</v>
      </c>
      <c r="D184" s="75">
        <v>0</v>
      </c>
      <c r="E184" s="10" t="s">
        <v>10</v>
      </c>
      <c r="F184" s="10" t="str">
        <f t="shared" si="9"/>
        <v>LM-1-IC-0-SI</v>
      </c>
      <c r="G184" s="10">
        <v>0</v>
      </c>
    </row>
    <row r="185" spans="1:7" x14ac:dyDescent="0.25">
      <c r="A185" s="10" t="s">
        <v>3</v>
      </c>
      <c r="B185" s="10">
        <v>1</v>
      </c>
      <c r="C185" s="10" t="s">
        <v>14</v>
      </c>
      <c r="D185" s="75">
        <v>0</v>
      </c>
      <c r="E185" s="10" t="s">
        <v>10</v>
      </c>
      <c r="F185" s="10" t="str">
        <f t="shared" si="9"/>
        <v>LM-1-RI-0-SI</v>
      </c>
      <c r="G185" s="10">
        <v>5</v>
      </c>
    </row>
    <row r="186" spans="1:7" x14ac:dyDescent="0.25">
      <c r="A186" s="10" t="s">
        <v>3</v>
      </c>
      <c r="B186" s="10">
        <v>2</v>
      </c>
      <c r="C186" s="10" t="s">
        <v>12</v>
      </c>
      <c r="D186" s="75">
        <v>1</v>
      </c>
      <c r="E186" s="10" t="s">
        <v>10</v>
      </c>
      <c r="F186" s="10" t="str">
        <f t="shared" si="9"/>
        <v>LM-2-FC-1-SI</v>
      </c>
      <c r="G186" s="10">
        <v>13</v>
      </c>
    </row>
    <row r="187" spans="1:7" x14ac:dyDescent="0.25">
      <c r="A187" s="10" t="s">
        <v>3</v>
      </c>
      <c r="B187" s="10">
        <v>2</v>
      </c>
      <c r="C187" s="10" t="s">
        <v>12</v>
      </c>
      <c r="D187" s="75">
        <v>2</v>
      </c>
      <c r="E187" s="10" t="s">
        <v>10</v>
      </c>
      <c r="F187" s="10" t="str">
        <f t="shared" si="9"/>
        <v>LM-2-FC-2-SI</v>
      </c>
      <c r="G187" s="10">
        <v>13</v>
      </c>
    </row>
    <row r="188" spans="1:7" x14ac:dyDescent="0.25">
      <c r="A188" s="10" t="s">
        <v>3</v>
      </c>
      <c r="B188" s="10">
        <v>2</v>
      </c>
      <c r="C188" s="10" t="s">
        <v>12</v>
      </c>
      <c r="D188" s="75">
        <v>3</v>
      </c>
      <c r="E188" s="10" t="s">
        <v>10</v>
      </c>
      <c r="F188" s="10" t="str">
        <f t="shared" si="9"/>
        <v>LM-2-FC-3-SI</v>
      </c>
      <c r="G188" s="10">
        <v>13</v>
      </c>
    </row>
    <row r="189" spans="1:7" x14ac:dyDescent="0.25">
      <c r="A189" s="10" t="s">
        <v>3</v>
      </c>
      <c r="B189" s="10">
        <v>2</v>
      </c>
      <c r="C189" s="10" t="s">
        <v>12</v>
      </c>
      <c r="D189" s="75">
        <v>4</v>
      </c>
      <c r="E189" s="10" t="s">
        <v>10</v>
      </c>
      <c r="F189" s="10" t="str">
        <f t="shared" si="9"/>
        <v>LM-2-FC-4-SI</v>
      </c>
      <c r="G189" s="10">
        <v>13</v>
      </c>
    </row>
    <row r="190" spans="1:7" x14ac:dyDescent="0.25">
      <c r="A190" s="10" t="s">
        <v>3</v>
      </c>
      <c r="B190" s="10">
        <v>2</v>
      </c>
      <c r="C190" s="10" t="s">
        <v>12</v>
      </c>
      <c r="D190" s="75">
        <v>5</v>
      </c>
      <c r="E190" s="10" t="s">
        <v>10</v>
      </c>
      <c r="F190" s="10" t="str">
        <f t="shared" si="9"/>
        <v>LM-2-FC-5-SI</v>
      </c>
      <c r="G190" s="10">
        <v>13</v>
      </c>
    </row>
    <row r="191" spans="1:7" x14ac:dyDescent="0.25">
      <c r="A191" s="10" t="s">
        <v>3</v>
      </c>
      <c r="B191" s="10">
        <v>2</v>
      </c>
      <c r="C191" s="10" t="s">
        <v>12</v>
      </c>
      <c r="D191" s="75" t="s">
        <v>91</v>
      </c>
      <c r="E191" s="10" t="s">
        <v>10</v>
      </c>
      <c r="F191" s="10" t="str">
        <f t="shared" si="9"/>
        <v>LM-2-FC-&gt;5-SI</v>
      </c>
      <c r="G191" s="10">
        <v>13</v>
      </c>
    </row>
    <row r="192" spans="1:7" x14ac:dyDescent="0.25">
      <c r="A192" s="10" t="s">
        <v>3</v>
      </c>
      <c r="B192" s="10">
        <v>2</v>
      </c>
      <c r="C192" s="10" t="s">
        <v>6</v>
      </c>
      <c r="D192" s="75">
        <v>0</v>
      </c>
      <c r="E192" s="10" t="s">
        <v>10</v>
      </c>
      <c r="F192" s="10" t="str">
        <f t="shared" si="9"/>
        <v>LM-2-IC-0-SI</v>
      </c>
      <c r="G192" s="10">
        <v>12</v>
      </c>
    </row>
    <row r="193" spans="1:7" x14ac:dyDescent="0.25">
      <c r="A193" s="10" t="s">
        <v>3</v>
      </c>
      <c r="B193" s="10">
        <v>2</v>
      </c>
      <c r="C193" s="10" t="s">
        <v>14</v>
      </c>
      <c r="D193" s="75">
        <v>0</v>
      </c>
      <c r="E193" s="10" t="s">
        <v>10</v>
      </c>
      <c r="F193" s="10" t="str">
        <f t="shared" si="9"/>
        <v>LM-2-RI-0-SI</v>
      </c>
      <c r="G193" s="10">
        <v>13</v>
      </c>
    </row>
    <row r="194" spans="1:7" x14ac:dyDescent="0.25">
      <c r="A194" s="10" t="s">
        <v>2</v>
      </c>
      <c r="B194" s="10">
        <v>1</v>
      </c>
      <c r="C194" s="10" t="s">
        <v>6</v>
      </c>
      <c r="D194" s="75">
        <v>0</v>
      </c>
      <c r="E194" s="10" t="s">
        <v>10</v>
      </c>
      <c r="F194" s="10" t="str">
        <f t="shared" si="9"/>
        <v>LM5-1-IC-0-SI</v>
      </c>
      <c r="G194" s="10">
        <v>0</v>
      </c>
    </row>
    <row r="195" spans="1:7" x14ac:dyDescent="0.25">
      <c r="A195" s="10" t="s">
        <v>2</v>
      </c>
      <c r="B195" s="10">
        <v>1</v>
      </c>
      <c r="C195" s="10" t="s">
        <v>14</v>
      </c>
      <c r="D195" s="75">
        <v>0</v>
      </c>
      <c r="E195" s="10" t="s">
        <v>10</v>
      </c>
      <c r="F195" s="10" t="str">
        <f t="shared" si="9"/>
        <v>LM5-1-RI-0-SI</v>
      </c>
      <c r="G195" s="10">
        <v>5</v>
      </c>
    </row>
    <row r="196" spans="1:7" x14ac:dyDescent="0.25">
      <c r="A196" s="10" t="s">
        <v>2</v>
      </c>
      <c r="B196" s="10">
        <v>2</v>
      </c>
      <c r="C196" s="10" t="s">
        <v>6</v>
      </c>
      <c r="D196" s="75">
        <v>0</v>
      </c>
      <c r="E196" s="10" t="s">
        <v>10</v>
      </c>
      <c r="F196" s="10" t="str">
        <f t="shared" si="9"/>
        <v>LM5-2-IC-0-SI</v>
      </c>
      <c r="G196" s="10">
        <v>12</v>
      </c>
    </row>
    <row r="197" spans="1:7" x14ac:dyDescent="0.25">
      <c r="A197" s="10" t="s">
        <v>2</v>
      </c>
      <c r="B197" s="10">
        <v>2</v>
      </c>
      <c r="C197" s="10" t="s">
        <v>14</v>
      </c>
      <c r="D197" s="75">
        <v>0</v>
      </c>
      <c r="E197" s="10" t="s">
        <v>10</v>
      </c>
      <c r="F197" s="10" t="str">
        <f t="shared" si="9"/>
        <v>LM5-2-RI-0-SI</v>
      </c>
      <c r="G197" s="10">
        <v>13</v>
      </c>
    </row>
    <row r="198" spans="1:7" x14ac:dyDescent="0.25">
      <c r="A198" s="10" t="s">
        <v>2</v>
      </c>
      <c r="B198" s="10">
        <v>3</v>
      </c>
      <c r="C198" s="10" t="s">
        <v>6</v>
      </c>
      <c r="D198" s="75">
        <v>0</v>
      </c>
      <c r="E198" s="10" t="s">
        <v>10</v>
      </c>
      <c r="F198" s="10" t="str">
        <f t="shared" si="9"/>
        <v>LM5-3-IC-0-SI</v>
      </c>
      <c r="G198" s="10">
        <v>12</v>
      </c>
    </row>
    <row r="199" spans="1:7" x14ac:dyDescent="0.25">
      <c r="A199" s="10" t="s">
        <v>2</v>
      </c>
      <c r="B199" s="10">
        <v>3</v>
      </c>
      <c r="C199" s="10" t="s">
        <v>14</v>
      </c>
      <c r="D199" s="75">
        <v>0</v>
      </c>
      <c r="E199" s="10" t="s">
        <v>10</v>
      </c>
      <c r="F199" s="10" t="str">
        <f t="shared" si="9"/>
        <v>LM5-3-RI-0-SI</v>
      </c>
      <c r="G199" s="10">
        <v>13</v>
      </c>
    </row>
    <row r="200" spans="1:7" x14ac:dyDescent="0.25">
      <c r="A200" s="10" t="s">
        <v>2</v>
      </c>
      <c r="B200" s="10">
        <v>4</v>
      </c>
      <c r="C200" s="10" t="s">
        <v>6</v>
      </c>
      <c r="D200" s="75">
        <v>0</v>
      </c>
      <c r="E200" s="10" t="s">
        <v>10</v>
      </c>
      <c r="F200" s="10" t="str">
        <f t="shared" si="9"/>
        <v>LM5-4-IC-0-SI</v>
      </c>
      <c r="G200" s="10">
        <v>12</v>
      </c>
    </row>
    <row r="201" spans="1:7" x14ac:dyDescent="0.25">
      <c r="A201" s="10" t="s">
        <v>2</v>
      </c>
      <c r="B201" s="10">
        <v>4</v>
      </c>
      <c r="C201" s="10" t="s">
        <v>14</v>
      </c>
      <c r="D201" s="75">
        <v>0</v>
      </c>
      <c r="E201" s="10" t="s">
        <v>10</v>
      </c>
      <c r="F201" s="10" t="str">
        <f t="shared" si="9"/>
        <v>LM5-4-RI-0-SI</v>
      </c>
      <c r="G201" s="10">
        <v>13</v>
      </c>
    </row>
    <row r="202" spans="1:7" x14ac:dyDescent="0.25">
      <c r="A202" s="10" t="s">
        <v>2</v>
      </c>
      <c r="B202" s="10">
        <v>5</v>
      </c>
      <c r="C202" s="10" t="s">
        <v>12</v>
      </c>
      <c r="D202" s="75">
        <v>1</v>
      </c>
      <c r="E202" s="10" t="s">
        <v>10</v>
      </c>
      <c r="F202" s="10" t="str">
        <f t="shared" si="9"/>
        <v>LM5-5-FC-1-SI</v>
      </c>
      <c r="G202" s="10">
        <v>13</v>
      </c>
    </row>
    <row r="203" spans="1:7" x14ac:dyDescent="0.25">
      <c r="A203" s="10" t="s">
        <v>2</v>
      </c>
      <c r="B203" s="10">
        <v>5</v>
      </c>
      <c r="C203" s="10" t="s">
        <v>12</v>
      </c>
      <c r="D203" s="75">
        <v>2</v>
      </c>
      <c r="E203" s="10" t="s">
        <v>10</v>
      </c>
      <c r="F203" s="10" t="str">
        <f t="shared" si="9"/>
        <v>LM5-5-FC-2-SI</v>
      </c>
      <c r="G203" s="10">
        <v>13</v>
      </c>
    </row>
    <row r="204" spans="1:7" x14ac:dyDescent="0.25">
      <c r="A204" s="10" t="s">
        <v>2</v>
      </c>
      <c r="B204" s="10">
        <v>5</v>
      </c>
      <c r="C204" s="10" t="s">
        <v>12</v>
      </c>
      <c r="D204" s="75">
        <v>3</v>
      </c>
      <c r="E204" s="10" t="s">
        <v>10</v>
      </c>
      <c r="F204" s="10" t="str">
        <f t="shared" si="9"/>
        <v>LM5-5-FC-3-SI</v>
      </c>
      <c r="G204" s="10">
        <v>13</v>
      </c>
    </row>
    <row r="205" spans="1:7" x14ac:dyDescent="0.25">
      <c r="A205" s="10" t="s">
        <v>2</v>
      </c>
      <c r="B205" s="10">
        <v>5</v>
      </c>
      <c r="C205" s="10" t="s">
        <v>12</v>
      </c>
      <c r="D205" s="75">
        <v>4</v>
      </c>
      <c r="E205" s="10" t="s">
        <v>10</v>
      </c>
      <c r="F205" s="10" t="str">
        <f t="shared" si="9"/>
        <v>LM5-5-FC-4-SI</v>
      </c>
      <c r="G205" s="10">
        <v>13</v>
      </c>
    </row>
    <row r="206" spans="1:7" x14ac:dyDescent="0.25">
      <c r="A206" s="10" t="s">
        <v>2</v>
      </c>
      <c r="B206" s="10">
        <v>5</v>
      </c>
      <c r="C206" s="10" t="s">
        <v>12</v>
      </c>
      <c r="D206" s="75">
        <v>5</v>
      </c>
      <c r="E206" s="10" t="s">
        <v>10</v>
      </c>
      <c r="F206" s="10" t="str">
        <f t="shared" si="9"/>
        <v>LM5-5-FC-5-SI</v>
      </c>
      <c r="G206" s="10">
        <v>13</v>
      </c>
    </row>
    <row r="207" spans="1:7" x14ac:dyDescent="0.25">
      <c r="A207" s="10" t="s">
        <v>2</v>
      </c>
      <c r="B207" s="10">
        <v>5</v>
      </c>
      <c r="C207" s="10" t="s">
        <v>12</v>
      </c>
      <c r="D207" s="75" t="s">
        <v>91</v>
      </c>
      <c r="E207" s="10" t="s">
        <v>10</v>
      </c>
      <c r="F207" s="10" t="str">
        <f t="shared" si="9"/>
        <v>LM5-5-FC-&gt;5-SI</v>
      </c>
      <c r="G207" s="10">
        <v>13</v>
      </c>
    </row>
    <row r="208" spans="1:7" x14ac:dyDescent="0.25">
      <c r="A208" s="10" t="s">
        <v>2</v>
      </c>
      <c r="B208" s="10">
        <v>5</v>
      </c>
      <c r="C208" s="10" t="s">
        <v>6</v>
      </c>
      <c r="D208" s="75">
        <v>0</v>
      </c>
      <c r="E208" s="10" t="s">
        <v>10</v>
      </c>
      <c r="F208" s="10" t="str">
        <f t="shared" si="9"/>
        <v>LM5-5-IC-0-SI</v>
      </c>
      <c r="G208" s="10">
        <v>12</v>
      </c>
    </row>
    <row r="209" spans="1:13" x14ac:dyDescent="0.25">
      <c r="A209" s="10" t="s">
        <v>2</v>
      </c>
      <c r="B209" s="10">
        <v>5</v>
      </c>
      <c r="C209" s="10" t="s">
        <v>14</v>
      </c>
      <c r="D209" s="75">
        <v>0</v>
      </c>
      <c r="E209" s="10" t="s">
        <v>10</v>
      </c>
      <c r="F209" s="10" t="str">
        <f t="shared" si="9"/>
        <v>LM5-5-RI-0-SI</v>
      </c>
      <c r="G209" s="10">
        <v>13</v>
      </c>
    </row>
    <row r="210" spans="1:13" x14ac:dyDescent="0.25">
      <c r="A210" s="10" t="s">
        <v>5</v>
      </c>
      <c r="B210" s="10">
        <v>2</v>
      </c>
      <c r="C210" s="10" t="s">
        <v>12</v>
      </c>
      <c r="D210" s="75">
        <v>2</v>
      </c>
      <c r="E210" s="10" t="s">
        <v>10</v>
      </c>
      <c r="F210" s="10" t="str">
        <f t="shared" si="9"/>
        <v>LS-2-FC-2-SI</v>
      </c>
      <c r="G210" s="10">
        <v>13</v>
      </c>
    </row>
    <row r="211" spans="1:13" x14ac:dyDescent="0.25">
      <c r="A211" s="10" t="s">
        <v>5</v>
      </c>
      <c r="B211" s="10">
        <v>2</v>
      </c>
      <c r="C211" s="10" t="s">
        <v>12</v>
      </c>
      <c r="D211" s="75">
        <v>3</v>
      </c>
      <c r="E211" s="10" t="s">
        <v>10</v>
      </c>
      <c r="F211" s="10" t="str">
        <f t="shared" si="9"/>
        <v>LS-2-FC-3-SI</v>
      </c>
      <c r="G211" s="10">
        <v>13</v>
      </c>
    </row>
    <row r="212" spans="1:13" x14ac:dyDescent="0.25">
      <c r="A212" s="10" t="s">
        <v>5</v>
      </c>
      <c r="B212" s="10">
        <v>2</v>
      </c>
      <c r="C212" s="10" t="s">
        <v>12</v>
      </c>
      <c r="D212" s="75">
        <v>4</v>
      </c>
      <c r="E212" s="10" t="s">
        <v>10</v>
      </c>
      <c r="F212" s="10" t="str">
        <f t="shared" si="9"/>
        <v>LS-2-FC-4-SI</v>
      </c>
      <c r="G212" s="10">
        <v>13</v>
      </c>
    </row>
    <row r="213" spans="1:13" x14ac:dyDescent="0.25">
      <c r="A213" s="10" t="s">
        <v>5</v>
      </c>
      <c r="B213" s="10">
        <v>2</v>
      </c>
      <c r="C213" s="10" t="s">
        <v>12</v>
      </c>
      <c r="D213" s="75">
        <v>5</v>
      </c>
      <c r="E213" s="10" t="s">
        <v>10</v>
      </c>
      <c r="F213" s="10" t="str">
        <f t="shared" si="9"/>
        <v>LS-2-FC-5-SI</v>
      </c>
      <c r="G213" s="10">
        <v>13</v>
      </c>
    </row>
    <row r="214" spans="1:13" x14ac:dyDescent="0.25">
      <c r="A214" s="10" t="s">
        <v>5</v>
      </c>
      <c r="B214" s="10">
        <v>2</v>
      </c>
      <c r="C214" s="10" t="s">
        <v>12</v>
      </c>
      <c r="D214" s="75" t="s">
        <v>91</v>
      </c>
      <c r="E214" s="10" t="s">
        <v>10</v>
      </c>
      <c r="F214" s="10" t="str">
        <f t="shared" si="9"/>
        <v>LS-2-FC-&gt;5-SI</v>
      </c>
      <c r="G214" s="10">
        <v>13</v>
      </c>
    </row>
    <row r="216" spans="1:13" x14ac:dyDescent="0.25">
      <c r="A216" s="10" t="s">
        <v>79</v>
      </c>
    </row>
    <row r="217" spans="1:13" x14ac:dyDescent="0.25">
      <c r="A217" s="10" t="s">
        <v>35</v>
      </c>
    </row>
    <row r="218" spans="1:13" x14ac:dyDescent="0.25">
      <c r="A218" s="10" t="s">
        <v>36</v>
      </c>
    </row>
    <row r="220" spans="1:13" x14ac:dyDescent="0.25">
      <c r="A220" s="10" t="s">
        <v>23</v>
      </c>
      <c r="B220" s="10" t="s">
        <v>24</v>
      </c>
      <c r="C220" s="10" t="s">
        <v>65</v>
      </c>
      <c r="D220" s="10" t="s">
        <v>21</v>
      </c>
      <c r="E220" s="10" t="s">
        <v>34</v>
      </c>
      <c r="F220" s="10" t="s">
        <v>33</v>
      </c>
      <c r="H220" s="10" t="s">
        <v>51</v>
      </c>
    </row>
    <row r="221" spans="1:13" x14ac:dyDescent="0.25">
      <c r="A221" s="10" t="s">
        <v>1</v>
      </c>
      <c r="B221" s="23" t="s">
        <v>52</v>
      </c>
      <c r="C221" s="10">
        <v>0</v>
      </c>
      <c r="D221" s="10" t="str">
        <f>A221&amp;"-"&amp;B221&amp;"-"&amp;C221</f>
        <v>D1-LLS-A-0</v>
      </c>
      <c r="E221" s="25">
        <f>rifcalc!$B69</f>
        <v>0</v>
      </c>
      <c r="F221" s="25">
        <f>VLOOKUP(B221,rifcalc!$A$27:$B$33,2,FALSE)+E221</f>
        <v>430</v>
      </c>
      <c r="H221" s="10">
        <v>0</v>
      </c>
      <c r="M221" s="10">
        <f>(14887.84-13000)*0.06</f>
        <v>113.27040000000001</v>
      </c>
    </row>
    <row r="222" spans="1:13" x14ac:dyDescent="0.25">
      <c r="A222" s="10" t="s">
        <v>1</v>
      </c>
      <c r="B222" s="23" t="s">
        <v>53</v>
      </c>
      <c r="C222" s="10">
        <v>0</v>
      </c>
      <c r="D222" s="10" t="str">
        <f t="shared" ref="D222:D276" si="10">A222&amp;"-"&amp;B222&amp;"-"&amp;C222</f>
        <v>D1-LLS-B-0</v>
      </c>
      <c r="E222" s="25">
        <f>rifcalc!$B70</f>
        <v>0</v>
      </c>
      <c r="F222" s="10">
        <f>VLOOKUP(B222,rifcalc!$A$27:$B$33,2,FALSE)+E222</f>
        <v>590</v>
      </c>
      <c r="H222" s="10">
        <v>0</v>
      </c>
      <c r="M222" s="10">
        <v>-110</v>
      </c>
    </row>
    <row r="223" spans="1:13" x14ac:dyDescent="0.25">
      <c r="A223" s="10" t="s">
        <v>1</v>
      </c>
      <c r="B223" s="23" t="s">
        <v>54</v>
      </c>
      <c r="C223" s="10">
        <v>0</v>
      </c>
      <c r="D223" s="10" t="str">
        <f t="shared" si="10"/>
        <v>D1-LLS-C-0</v>
      </c>
      <c r="E223" s="25">
        <f>rifcalc!$B71</f>
        <v>0</v>
      </c>
      <c r="F223" s="10">
        <f>VLOOKUP(B223,rifcalc!$A$27:$B$33,2,FALSE)+E223</f>
        <v>790</v>
      </c>
      <c r="H223" s="10">
        <v>0</v>
      </c>
    </row>
    <row r="224" spans="1:13" x14ac:dyDescent="0.25">
      <c r="A224" s="10" t="s">
        <v>1</v>
      </c>
      <c r="B224" s="23" t="s">
        <v>55</v>
      </c>
      <c r="C224" s="10">
        <v>0</v>
      </c>
      <c r="D224" s="10" t="str">
        <f t="shared" si="10"/>
        <v>D1-LLS-D-0</v>
      </c>
      <c r="E224" s="25">
        <f>rifcalc!$B72</f>
        <v>0</v>
      </c>
      <c r="F224" s="10">
        <f>VLOOKUP(B224,rifcalc!$A$27:$B$33,2,FALSE)+E224</f>
        <v>1030</v>
      </c>
      <c r="H224" s="10">
        <v>0</v>
      </c>
    </row>
    <row r="225" spans="1:14" x14ac:dyDescent="0.25">
      <c r="A225" s="10" t="s">
        <v>1</v>
      </c>
      <c r="B225" s="23" t="s">
        <v>56</v>
      </c>
      <c r="C225" s="10">
        <v>0</v>
      </c>
      <c r="D225" s="10" t="str">
        <f t="shared" si="10"/>
        <v>D1-LLS-E-0</v>
      </c>
      <c r="E225" s="25">
        <f>rifcalc!$B73</f>
        <v>0</v>
      </c>
      <c r="F225" s="10">
        <f>VLOOKUP(B225,rifcalc!$A$27:$B$33,2,FALSE)+E225</f>
        <v>1395</v>
      </c>
      <c r="H225" s="10">
        <v>0</v>
      </c>
    </row>
    <row r="226" spans="1:14" x14ac:dyDescent="0.25">
      <c r="A226" s="10" t="s">
        <v>1</v>
      </c>
      <c r="B226" s="23" t="s">
        <v>57</v>
      </c>
      <c r="C226" s="10">
        <v>0</v>
      </c>
      <c r="D226" s="10" t="str">
        <f t="shared" si="10"/>
        <v>D1-LLS-F-0</v>
      </c>
      <c r="E226" s="25">
        <f>rifcalc!$B74</f>
        <v>0</v>
      </c>
      <c r="F226" s="10">
        <f>VLOOKUP(B226,rifcalc!$A$27:$B$33,2,FALSE)+E226</f>
        <v>1680</v>
      </c>
      <c r="H226" s="10">
        <v>0</v>
      </c>
    </row>
    <row r="227" spans="1:14" x14ac:dyDescent="0.25">
      <c r="A227" s="10" t="s">
        <v>1</v>
      </c>
      <c r="B227" s="23" t="s">
        <v>58</v>
      </c>
      <c r="C227" s="10">
        <v>0</v>
      </c>
      <c r="D227" s="10" t="str">
        <f t="shared" si="10"/>
        <v>D1-LLS-G-0</v>
      </c>
      <c r="E227" s="25">
        <f>rifcalc!$B75</f>
        <v>0</v>
      </c>
      <c r="F227" s="10">
        <f>VLOOKUP(B227,rifcalc!$A$27:$B$33,2,FALSE)+E227</f>
        <v>2070</v>
      </c>
      <c r="H227" s="10">
        <v>0</v>
      </c>
    </row>
    <row r="228" spans="1:14" x14ac:dyDescent="0.25">
      <c r="A228" s="10" t="s">
        <v>13</v>
      </c>
      <c r="B228" s="23" t="s">
        <v>52</v>
      </c>
      <c r="C228" s="10">
        <v>0</v>
      </c>
      <c r="D228" s="10" t="str">
        <f t="shared" si="10"/>
        <v>D2-ECO-A-0</v>
      </c>
      <c r="E228" s="25">
        <f>rifcalc!$B69</f>
        <v>0</v>
      </c>
      <c r="F228" s="10">
        <f>VLOOKUP(B228,rifcalc!$A$27:$B$33,2,FALSE)+E228</f>
        <v>430</v>
      </c>
      <c r="H228" s="10">
        <v>0</v>
      </c>
      <c r="K228" s="11"/>
      <c r="L228" s="11"/>
      <c r="M228" s="11"/>
      <c r="N228" s="11"/>
    </row>
    <row r="229" spans="1:14" x14ac:dyDescent="0.25">
      <c r="A229" s="10" t="s">
        <v>13</v>
      </c>
      <c r="B229" s="23" t="s">
        <v>53</v>
      </c>
      <c r="C229" s="10">
        <v>0</v>
      </c>
      <c r="D229" s="10" t="str">
        <f t="shared" si="10"/>
        <v>D2-ECO-B-0</v>
      </c>
      <c r="E229" s="25">
        <f>rifcalc!$B70</f>
        <v>0</v>
      </c>
      <c r="F229" s="10">
        <f>VLOOKUP(B229,rifcalc!$A$27:$B$33,2,FALSE)+E229</f>
        <v>590</v>
      </c>
      <c r="H229" s="10">
        <v>0</v>
      </c>
      <c r="K229" s="117"/>
      <c r="L229" s="117"/>
      <c r="M229" s="117"/>
      <c r="N229" s="117"/>
    </row>
    <row r="230" spans="1:14" x14ac:dyDescent="0.25">
      <c r="A230" s="10" t="s">
        <v>13</v>
      </c>
      <c r="B230" s="23" t="s">
        <v>54</v>
      </c>
      <c r="C230" s="10">
        <v>0</v>
      </c>
      <c r="D230" s="10" t="str">
        <f t="shared" si="10"/>
        <v>D2-ECO-C-0</v>
      </c>
      <c r="E230" s="25">
        <f>rifcalc!$B71</f>
        <v>0</v>
      </c>
      <c r="F230" s="10">
        <f>VLOOKUP(B230,rifcalc!$A$27:$B$33,2,FALSE)+E230</f>
        <v>790</v>
      </c>
      <c r="H230" s="10">
        <v>0</v>
      </c>
      <c r="K230" s="26"/>
      <c r="L230" s="26"/>
      <c r="M230" s="26"/>
      <c r="N230" s="26"/>
    </row>
    <row r="231" spans="1:14" x14ac:dyDescent="0.25">
      <c r="A231" s="10" t="s">
        <v>13</v>
      </c>
      <c r="B231" s="23" t="s">
        <v>55</v>
      </c>
      <c r="C231" s="10">
        <v>0</v>
      </c>
      <c r="D231" s="10" t="str">
        <f t="shared" si="10"/>
        <v>D2-ECO-D-0</v>
      </c>
      <c r="E231" s="25">
        <f>rifcalc!$B72</f>
        <v>0</v>
      </c>
      <c r="F231" s="10">
        <f>VLOOKUP(B231,rifcalc!$A$27:$B$33,2,FALSE)+E231</f>
        <v>1030</v>
      </c>
      <c r="H231" s="10">
        <v>0</v>
      </c>
      <c r="K231" s="11"/>
      <c r="L231" s="11"/>
      <c r="M231" s="11"/>
      <c r="N231" s="11"/>
    </row>
    <row r="232" spans="1:14" x14ac:dyDescent="0.25">
      <c r="A232" s="10" t="s">
        <v>13</v>
      </c>
      <c r="B232" s="23" t="s">
        <v>56</v>
      </c>
      <c r="C232" s="10">
        <v>0</v>
      </c>
      <c r="D232" s="10" t="str">
        <f t="shared" si="10"/>
        <v>D2-ECO-E-0</v>
      </c>
      <c r="E232" s="25">
        <f>rifcalc!$B73</f>
        <v>0</v>
      </c>
      <c r="F232" s="10">
        <f>VLOOKUP(B232,rifcalc!$A$27:$B$33,2,FALSE)+E232</f>
        <v>1395</v>
      </c>
      <c r="H232" s="10">
        <v>0</v>
      </c>
      <c r="K232" s="11"/>
      <c r="L232" s="11"/>
      <c r="M232" s="11"/>
      <c r="N232" s="11"/>
    </row>
    <row r="233" spans="1:14" x14ac:dyDescent="0.25">
      <c r="A233" s="10" t="s">
        <v>13</v>
      </c>
      <c r="B233" s="23" t="s">
        <v>57</v>
      </c>
      <c r="C233" s="10">
        <v>0</v>
      </c>
      <c r="D233" s="10" t="str">
        <f t="shared" si="10"/>
        <v>D2-ECO-F-0</v>
      </c>
      <c r="E233" s="25">
        <f>rifcalc!$B74</f>
        <v>0</v>
      </c>
      <c r="F233" s="10">
        <f>VLOOKUP(B233,rifcalc!$A$27:$B$33,2,FALSE)+E233</f>
        <v>1680</v>
      </c>
      <c r="H233" s="10">
        <v>0</v>
      </c>
      <c r="K233" s="11"/>
      <c r="L233" s="11"/>
      <c r="M233" s="11"/>
      <c r="N233" s="11"/>
    </row>
    <row r="234" spans="1:14" x14ac:dyDescent="0.25">
      <c r="A234" s="10" t="s">
        <v>13</v>
      </c>
      <c r="B234" s="23" t="s">
        <v>58</v>
      </c>
      <c r="C234" s="10">
        <v>0</v>
      </c>
      <c r="D234" s="10" t="str">
        <f t="shared" si="10"/>
        <v>D2-ECO-G-0</v>
      </c>
      <c r="E234" s="25">
        <f>rifcalc!$B75</f>
        <v>0</v>
      </c>
      <c r="F234" s="10">
        <f>VLOOKUP(B234,rifcalc!$A$27:$B$33,2,FALSE)+E234</f>
        <v>2070</v>
      </c>
      <c r="H234" s="10">
        <v>0</v>
      </c>
      <c r="K234" s="11"/>
      <c r="L234" s="11"/>
      <c r="M234" s="11"/>
      <c r="N234" s="11"/>
    </row>
    <row r="235" spans="1:14" x14ac:dyDescent="0.25">
      <c r="A235" s="10" t="s">
        <v>15</v>
      </c>
      <c r="B235" s="23" t="s">
        <v>52</v>
      </c>
      <c r="C235" s="10">
        <v>0</v>
      </c>
      <c r="D235" s="10" t="str">
        <f t="shared" si="10"/>
        <v>D4-FOR-A-0</v>
      </c>
      <c r="E235" s="25">
        <f>rifcalc!$B69</f>
        <v>0</v>
      </c>
      <c r="F235" s="10">
        <f>VLOOKUP(B235,rifcalc!$A$27:$B$33,2,FALSE)+E235</f>
        <v>430</v>
      </c>
      <c r="H235" s="10">
        <v>0</v>
      </c>
    </row>
    <row r="236" spans="1:14" x14ac:dyDescent="0.25">
      <c r="A236" s="10" t="s">
        <v>15</v>
      </c>
      <c r="B236" s="23" t="s">
        <v>53</v>
      </c>
      <c r="C236" s="10">
        <v>0</v>
      </c>
      <c r="D236" s="10" t="str">
        <f t="shared" si="10"/>
        <v>D4-FOR-B-0</v>
      </c>
      <c r="E236" s="25">
        <f>rifcalc!$B70</f>
        <v>0</v>
      </c>
      <c r="F236" s="10">
        <f>VLOOKUP(B236,rifcalc!$A$27:$B$33,2,FALSE)+E236</f>
        <v>590</v>
      </c>
      <c r="H236" s="10">
        <v>0</v>
      </c>
    </row>
    <row r="237" spans="1:14" x14ac:dyDescent="0.25">
      <c r="A237" s="10" t="s">
        <v>15</v>
      </c>
      <c r="B237" s="23" t="s">
        <v>54</v>
      </c>
      <c r="C237" s="10">
        <v>0</v>
      </c>
      <c r="D237" s="10" t="str">
        <f t="shared" si="10"/>
        <v>D4-FOR-C-0</v>
      </c>
      <c r="E237" s="25">
        <f>rifcalc!$B71</f>
        <v>0</v>
      </c>
      <c r="F237" s="10">
        <f>VLOOKUP(B237,rifcalc!$A$27:$B$33,2,FALSE)+E237</f>
        <v>790</v>
      </c>
      <c r="H237" s="10">
        <v>0</v>
      </c>
    </row>
    <row r="238" spans="1:14" x14ac:dyDescent="0.25">
      <c r="A238" s="10" t="s">
        <v>15</v>
      </c>
      <c r="B238" s="23" t="s">
        <v>55</v>
      </c>
      <c r="C238" s="10">
        <v>0</v>
      </c>
      <c r="D238" s="10" t="str">
        <f t="shared" si="10"/>
        <v>D4-FOR-D-0</v>
      </c>
      <c r="E238" s="25">
        <f>rifcalc!$B72</f>
        <v>0</v>
      </c>
      <c r="F238" s="10">
        <f>VLOOKUP(B238,rifcalc!$A$27:$B$33,2,FALSE)+E238</f>
        <v>1030</v>
      </c>
      <c r="H238" s="10">
        <v>0</v>
      </c>
    </row>
    <row r="239" spans="1:14" x14ac:dyDescent="0.25">
      <c r="A239" s="10" t="s">
        <v>15</v>
      </c>
      <c r="B239" s="23" t="s">
        <v>56</v>
      </c>
      <c r="C239" s="10">
        <v>0</v>
      </c>
      <c r="D239" s="10" t="str">
        <f t="shared" si="10"/>
        <v>D4-FOR-E-0</v>
      </c>
      <c r="E239" s="25">
        <f>rifcalc!$B73</f>
        <v>0</v>
      </c>
      <c r="F239" s="10">
        <f>VLOOKUP(B239,rifcalc!$A$27:$B$33,2,FALSE)+E239</f>
        <v>1395</v>
      </c>
      <c r="H239" s="10">
        <v>0</v>
      </c>
    </row>
    <row r="240" spans="1:14" x14ac:dyDescent="0.25">
      <c r="A240" s="10" t="s">
        <v>15</v>
      </c>
      <c r="B240" s="23" t="s">
        <v>57</v>
      </c>
      <c r="C240" s="10">
        <v>0</v>
      </c>
      <c r="D240" s="10" t="str">
        <f t="shared" si="10"/>
        <v>D4-FOR-F-0</v>
      </c>
      <c r="E240" s="25">
        <f>rifcalc!$B74</f>
        <v>0</v>
      </c>
      <c r="F240" s="10">
        <f>VLOOKUP(B240,rifcalc!$A$27:$B$33,2,FALSE)+E240</f>
        <v>1680</v>
      </c>
      <c r="H240" s="10">
        <v>0</v>
      </c>
    </row>
    <row r="241" spans="1:8" x14ac:dyDescent="0.25">
      <c r="A241" s="10" t="s">
        <v>15</v>
      </c>
      <c r="B241" s="23" t="s">
        <v>58</v>
      </c>
      <c r="C241" s="10">
        <v>0</v>
      </c>
      <c r="D241" s="10" t="str">
        <f t="shared" si="10"/>
        <v>D4-FOR-G-0</v>
      </c>
      <c r="E241" s="25">
        <f>rifcalc!$B75</f>
        <v>0</v>
      </c>
      <c r="F241" s="10">
        <f>VLOOKUP(B241,rifcalc!$A$27:$B$33,2,FALSE)+E241</f>
        <v>2070</v>
      </c>
      <c r="H241" s="10">
        <v>0</v>
      </c>
    </row>
    <row r="242" spans="1:8" x14ac:dyDescent="0.25">
      <c r="A242" s="89" t="s">
        <v>15</v>
      </c>
      <c r="B242" s="90" t="s">
        <v>52</v>
      </c>
      <c r="C242" s="89">
        <v>1</v>
      </c>
      <c r="D242" s="10" t="str">
        <f t="shared" si="10"/>
        <v>D4-FOR-A-1</v>
      </c>
      <c r="E242" s="91">
        <f>rifcalc!$D69</f>
        <v>0</v>
      </c>
      <c r="F242" s="89">
        <f>VLOOKUP(B242,rifcalc!$A$27:$B$33,2,FALSE)+E242</f>
        <v>430</v>
      </c>
      <c r="G242" s="89"/>
      <c r="H242" s="89">
        <v>0</v>
      </c>
    </row>
    <row r="243" spans="1:8" x14ac:dyDescent="0.25">
      <c r="A243" s="89" t="s">
        <v>15</v>
      </c>
      <c r="B243" s="90" t="s">
        <v>53</v>
      </c>
      <c r="C243" s="89">
        <v>1</v>
      </c>
      <c r="D243" s="10" t="str">
        <f t="shared" si="10"/>
        <v>D4-FOR-B-1</v>
      </c>
      <c r="E243" s="91">
        <f>rifcalc!$D70</f>
        <v>20</v>
      </c>
      <c r="F243" s="89">
        <f>VLOOKUP(B243,rifcalc!$A$27:$B$33,2,FALSE)+E243</f>
        <v>610</v>
      </c>
      <c r="G243" s="89"/>
      <c r="H243" s="89">
        <v>20</v>
      </c>
    </row>
    <row r="244" spans="1:8" x14ac:dyDescent="0.25">
      <c r="A244" s="89" t="s">
        <v>15</v>
      </c>
      <c r="B244" s="90" t="s">
        <v>54</v>
      </c>
      <c r="C244" s="89">
        <v>1</v>
      </c>
      <c r="D244" s="10" t="str">
        <f t="shared" si="10"/>
        <v>D4-FOR-C-1</v>
      </c>
      <c r="E244" s="91">
        <f>rifcalc!$D71</f>
        <v>40</v>
      </c>
      <c r="F244" s="89">
        <f>VLOOKUP(B244,rifcalc!$A$27:$B$33,2,FALSE)+E244</f>
        <v>830</v>
      </c>
      <c r="G244" s="89"/>
      <c r="H244" s="89">
        <v>40</v>
      </c>
    </row>
    <row r="245" spans="1:8" x14ac:dyDescent="0.25">
      <c r="A245" s="89" t="s">
        <v>15</v>
      </c>
      <c r="B245" s="90" t="s">
        <v>55</v>
      </c>
      <c r="C245" s="89">
        <v>1</v>
      </c>
      <c r="D245" s="10" t="str">
        <f t="shared" si="10"/>
        <v>D4-FOR-D-1</v>
      </c>
      <c r="E245" s="91">
        <f>rifcalc!$D72</f>
        <v>50</v>
      </c>
      <c r="F245" s="89">
        <f>VLOOKUP(B245,rifcalc!$A$27:$B$33,2,FALSE)+E245</f>
        <v>1080</v>
      </c>
      <c r="G245" s="89"/>
      <c r="H245" s="89">
        <v>50</v>
      </c>
    </row>
    <row r="246" spans="1:8" x14ac:dyDescent="0.25">
      <c r="A246" s="89" t="s">
        <v>15</v>
      </c>
      <c r="B246" s="90" t="s">
        <v>56</v>
      </c>
      <c r="C246" s="89">
        <v>1</v>
      </c>
      <c r="D246" s="10" t="str">
        <f t="shared" si="10"/>
        <v>D4-FOR-E-1</v>
      </c>
      <c r="E246" s="91">
        <f>rifcalc!$D73</f>
        <v>70</v>
      </c>
      <c r="F246" s="89">
        <f>VLOOKUP(B246,rifcalc!$A$27:$B$33,2,FALSE)+E246</f>
        <v>1465</v>
      </c>
      <c r="G246" s="89"/>
      <c r="H246" s="89">
        <v>70</v>
      </c>
    </row>
    <row r="247" spans="1:8" x14ac:dyDescent="0.25">
      <c r="A247" s="89" t="s">
        <v>15</v>
      </c>
      <c r="B247" s="90" t="s">
        <v>57</v>
      </c>
      <c r="C247" s="89">
        <v>1</v>
      </c>
      <c r="D247" s="10" t="str">
        <f t="shared" si="10"/>
        <v>D4-FOR-F-1</v>
      </c>
      <c r="E247" s="91">
        <f>rifcalc!$D74</f>
        <v>90</v>
      </c>
      <c r="F247" s="89">
        <f>VLOOKUP(B247,rifcalc!$A$27:$B$33,2,FALSE)+E247</f>
        <v>1770</v>
      </c>
      <c r="G247" s="89"/>
      <c r="H247" s="89">
        <v>90</v>
      </c>
    </row>
    <row r="248" spans="1:8" x14ac:dyDescent="0.25">
      <c r="A248" s="89" t="s">
        <v>15</v>
      </c>
      <c r="B248" s="90" t="s">
        <v>58</v>
      </c>
      <c r="C248" s="89">
        <v>1</v>
      </c>
      <c r="D248" s="10" t="str">
        <f t="shared" si="10"/>
        <v>D4-FOR-G-1</v>
      </c>
      <c r="E248" s="91">
        <f>rifcalc!$D75</f>
        <v>100</v>
      </c>
      <c r="F248" s="89">
        <f>VLOOKUP(B248,rifcalc!$A$27:$B$33,2,FALSE)+E248</f>
        <v>2170</v>
      </c>
      <c r="G248" s="89"/>
      <c r="H248" s="89">
        <v>100</v>
      </c>
    </row>
    <row r="249" spans="1:8" x14ac:dyDescent="0.25">
      <c r="A249" s="10" t="s">
        <v>4</v>
      </c>
      <c r="B249" s="23" t="s">
        <v>52</v>
      </c>
      <c r="C249" s="10">
        <v>0</v>
      </c>
      <c r="D249" s="10" t="str">
        <f t="shared" si="10"/>
        <v>D5-GIU-A-0</v>
      </c>
      <c r="E249" s="25">
        <f>rifcalc!$B69</f>
        <v>0</v>
      </c>
      <c r="F249" s="10">
        <f>VLOOKUP(B249,rifcalc!$A$27:$B$33,2,FALSE)+E249</f>
        <v>430</v>
      </c>
      <c r="H249" s="10">
        <v>0</v>
      </c>
    </row>
    <row r="250" spans="1:8" x14ac:dyDescent="0.25">
      <c r="A250" s="10" t="s">
        <v>4</v>
      </c>
      <c r="B250" s="23" t="s">
        <v>53</v>
      </c>
      <c r="C250" s="10">
        <v>0</v>
      </c>
      <c r="D250" s="10" t="str">
        <f t="shared" si="10"/>
        <v>D5-GIU-B-0</v>
      </c>
      <c r="E250" s="25">
        <f>rifcalc!$B70</f>
        <v>0</v>
      </c>
      <c r="F250" s="10">
        <f>VLOOKUP(B250,rifcalc!$A$27:$B$33,2,FALSE)+E250</f>
        <v>590</v>
      </c>
      <c r="H250" s="10">
        <v>0</v>
      </c>
    </row>
    <row r="251" spans="1:8" x14ac:dyDescent="0.25">
      <c r="A251" s="10" t="s">
        <v>4</v>
      </c>
      <c r="B251" s="23" t="s">
        <v>54</v>
      </c>
      <c r="C251" s="10">
        <v>0</v>
      </c>
      <c r="D251" s="10" t="str">
        <f t="shared" si="10"/>
        <v>D5-GIU-C-0</v>
      </c>
      <c r="E251" s="25">
        <f>rifcalc!$B71</f>
        <v>0</v>
      </c>
      <c r="F251" s="10">
        <f>VLOOKUP(B251,rifcalc!$A$27:$B$33,2,FALSE)+E251</f>
        <v>790</v>
      </c>
      <c r="H251" s="10">
        <v>0</v>
      </c>
    </row>
    <row r="252" spans="1:8" x14ac:dyDescent="0.25">
      <c r="A252" s="10" t="s">
        <v>4</v>
      </c>
      <c r="B252" s="23" t="s">
        <v>55</v>
      </c>
      <c r="C252" s="10">
        <v>0</v>
      </c>
      <c r="D252" s="10" t="str">
        <f t="shared" si="10"/>
        <v>D5-GIU-D-0</v>
      </c>
      <c r="E252" s="25">
        <f>rifcalc!$B72</f>
        <v>0</v>
      </c>
      <c r="F252" s="10">
        <f>VLOOKUP(B252,rifcalc!$A$27:$B$33,2,FALSE)+E252</f>
        <v>1030</v>
      </c>
      <c r="H252" s="10">
        <v>0</v>
      </c>
    </row>
    <row r="253" spans="1:8" x14ac:dyDescent="0.25">
      <c r="A253" s="10" t="s">
        <v>4</v>
      </c>
      <c r="B253" s="23" t="s">
        <v>56</v>
      </c>
      <c r="C253" s="10">
        <v>0</v>
      </c>
      <c r="D253" s="10" t="str">
        <f t="shared" si="10"/>
        <v>D5-GIU-E-0</v>
      </c>
      <c r="E253" s="25">
        <f>rifcalc!$B73</f>
        <v>0</v>
      </c>
      <c r="F253" s="10">
        <f>VLOOKUP(B253,rifcalc!$A$27:$B$33,2,FALSE)+E253</f>
        <v>1395</v>
      </c>
      <c r="H253" s="10">
        <v>0</v>
      </c>
    </row>
    <row r="254" spans="1:8" x14ac:dyDescent="0.25">
      <c r="A254" s="10" t="s">
        <v>4</v>
      </c>
      <c r="B254" s="23" t="s">
        <v>57</v>
      </c>
      <c r="C254" s="10">
        <v>0</v>
      </c>
      <c r="D254" s="10" t="str">
        <f t="shared" si="10"/>
        <v>D5-GIU-F-0</v>
      </c>
      <c r="E254" s="25">
        <f>rifcalc!$B74</f>
        <v>0</v>
      </c>
      <c r="F254" s="10">
        <f>VLOOKUP(B254,rifcalc!$A$27:$B$33,2,FALSE)+E254</f>
        <v>1680</v>
      </c>
      <c r="H254" s="10">
        <v>0</v>
      </c>
    </row>
    <row r="255" spans="1:8" x14ac:dyDescent="0.25">
      <c r="A255" s="10" t="s">
        <v>4</v>
      </c>
      <c r="B255" s="23" t="s">
        <v>58</v>
      </c>
      <c r="C255" s="10">
        <v>0</v>
      </c>
      <c r="D255" s="10" t="str">
        <f t="shared" si="10"/>
        <v>D5-GIU-G-0</v>
      </c>
      <c r="E255" s="25">
        <f>rifcalc!$B75</f>
        <v>0</v>
      </c>
      <c r="F255" s="10">
        <f>VLOOKUP(B255,rifcalc!$A$27:$B$33,2,FALSE)+E255</f>
        <v>2070</v>
      </c>
      <c r="H255" s="10">
        <v>0</v>
      </c>
    </row>
    <row r="256" spans="1:8" x14ac:dyDescent="0.25">
      <c r="A256" s="10" t="s">
        <v>16</v>
      </c>
      <c r="B256" s="23" t="s">
        <v>52</v>
      </c>
      <c r="C256" s="10">
        <v>0</v>
      </c>
      <c r="D256" s="10" t="str">
        <f t="shared" si="10"/>
        <v>D6-UMA-A-0</v>
      </c>
      <c r="E256" s="25">
        <f>rifcalc!$B69</f>
        <v>0</v>
      </c>
      <c r="F256" s="10">
        <f>VLOOKUP(B256,rifcalc!$A$27:$B$33,2,FALSE)+E256</f>
        <v>430</v>
      </c>
      <c r="H256" s="10">
        <v>0</v>
      </c>
    </row>
    <row r="257" spans="1:8" x14ac:dyDescent="0.25">
      <c r="A257" s="10" t="s">
        <v>16</v>
      </c>
      <c r="B257" s="23" t="s">
        <v>53</v>
      </c>
      <c r="C257" s="10">
        <v>0</v>
      </c>
      <c r="D257" s="10" t="str">
        <f t="shared" si="10"/>
        <v>D6-UMA-B-0</v>
      </c>
      <c r="E257" s="25">
        <f>rifcalc!$B70</f>
        <v>0</v>
      </c>
      <c r="F257" s="10">
        <f>VLOOKUP(B257,rifcalc!$A$27:$B$33,2,FALSE)+E257</f>
        <v>590</v>
      </c>
      <c r="H257" s="10">
        <v>0</v>
      </c>
    </row>
    <row r="258" spans="1:8" x14ac:dyDescent="0.25">
      <c r="A258" s="10" t="s">
        <v>16</v>
      </c>
      <c r="B258" s="23" t="s">
        <v>54</v>
      </c>
      <c r="C258" s="10">
        <v>0</v>
      </c>
      <c r="D258" s="10" t="str">
        <f t="shared" si="10"/>
        <v>D6-UMA-C-0</v>
      </c>
      <c r="E258" s="25">
        <f>rifcalc!$B71</f>
        <v>0</v>
      </c>
      <c r="F258" s="10">
        <f>VLOOKUP(B258,rifcalc!$A$27:$B$33,2,FALSE)+E258</f>
        <v>790</v>
      </c>
      <c r="H258" s="10">
        <v>0</v>
      </c>
    </row>
    <row r="259" spans="1:8" x14ac:dyDescent="0.25">
      <c r="A259" s="10" t="s">
        <v>16</v>
      </c>
      <c r="B259" s="23" t="s">
        <v>55</v>
      </c>
      <c r="C259" s="10">
        <v>0</v>
      </c>
      <c r="D259" s="10" t="str">
        <f t="shared" si="10"/>
        <v>D6-UMA-D-0</v>
      </c>
      <c r="E259" s="25">
        <f>rifcalc!$B72</f>
        <v>0</v>
      </c>
      <c r="F259" s="10">
        <f>VLOOKUP(B259,rifcalc!$A$27:$B$33,2,FALSE)+E259</f>
        <v>1030</v>
      </c>
      <c r="H259" s="10">
        <v>0</v>
      </c>
    </row>
    <row r="260" spans="1:8" x14ac:dyDescent="0.25">
      <c r="A260" s="10" t="s">
        <v>16</v>
      </c>
      <c r="B260" s="23" t="s">
        <v>56</v>
      </c>
      <c r="C260" s="10">
        <v>0</v>
      </c>
      <c r="D260" s="10" t="str">
        <f t="shared" si="10"/>
        <v>D6-UMA-E-0</v>
      </c>
      <c r="E260" s="25">
        <f>rifcalc!$B73</f>
        <v>0</v>
      </c>
      <c r="F260" s="10">
        <f>VLOOKUP(B260,rifcalc!$A$27:$B$33,2,FALSE)+E260</f>
        <v>1395</v>
      </c>
      <c r="H260" s="10">
        <v>0</v>
      </c>
    </row>
    <row r="261" spans="1:8" x14ac:dyDescent="0.25">
      <c r="A261" s="10" t="s">
        <v>16</v>
      </c>
      <c r="B261" s="23" t="s">
        <v>57</v>
      </c>
      <c r="C261" s="10">
        <v>0</v>
      </c>
      <c r="D261" s="10" t="str">
        <f t="shared" si="10"/>
        <v>D6-UMA-F-0</v>
      </c>
      <c r="E261" s="25">
        <f>rifcalc!$B74</f>
        <v>0</v>
      </c>
      <c r="F261" s="10">
        <f>VLOOKUP(B261,rifcalc!$A$27:$B$33,2,FALSE)+E261</f>
        <v>1680</v>
      </c>
      <c r="H261" s="10">
        <v>0</v>
      </c>
    </row>
    <row r="262" spans="1:8" x14ac:dyDescent="0.25">
      <c r="A262" s="10" t="s">
        <v>16</v>
      </c>
      <c r="B262" s="23" t="s">
        <v>58</v>
      </c>
      <c r="C262" s="10">
        <v>0</v>
      </c>
      <c r="D262" s="10" t="str">
        <f t="shared" si="10"/>
        <v>D6-UMA-G-0</v>
      </c>
      <c r="E262" s="25">
        <f>rifcalc!$B75</f>
        <v>0</v>
      </c>
      <c r="F262" s="10">
        <f>VLOOKUP(B262,rifcalc!$A$27:$B$33,2,FALSE)+E262</f>
        <v>2070</v>
      </c>
      <c r="H262" s="10">
        <v>0</v>
      </c>
    </row>
    <row r="263" spans="1:8" x14ac:dyDescent="0.25">
      <c r="A263" s="86" t="s">
        <v>11</v>
      </c>
      <c r="B263" s="87" t="s">
        <v>52</v>
      </c>
      <c r="C263" s="86">
        <v>0</v>
      </c>
      <c r="D263" s="10" t="str">
        <f t="shared" si="10"/>
        <v>D7-ING-A-0</v>
      </c>
      <c r="E263" s="88">
        <f>rifcalc!$F69</f>
        <v>0</v>
      </c>
      <c r="F263" s="86">
        <f>VLOOKUP(B263,rifcalc!$A$27:$B$33,2,FALSE)+E263</f>
        <v>430</v>
      </c>
      <c r="G263" s="86"/>
      <c r="H263" s="86">
        <v>0</v>
      </c>
    </row>
    <row r="264" spans="1:8" x14ac:dyDescent="0.25">
      <c r="A264" s="86" t="s">
        <v>11</v>
      </c>
      <c r="B264" s="87" t="s">
        <v>53</v>
      </c>
      <c r="C264" s="86">
        <v>0</v>
      </c>
      <c r="D264" s="10" t="str">
        <f t="shared" si="10"/>
        <v>D7-ING-B-0</v>
      </c>
      <c r="E264" s="88">
        <f>rifcalc!$F70</f>
        <v>50</v>
      </c>
      <c r="F264" s="86">
        <f>VLOOKUP(B264,rifcalc!$A$27:$B$33,2,FALSE)+E264</f>
        <v>640</v>
      </c>
      <c r="G264" s="86"/>
      <c r="H264" s="86">
        <v>50</v>
      </c>
    </row>
    <row r="265" spans="1:8" x14ac:dyDescent="0.25">
      <c r="A265" s="86" t="s">
        <v>11</v>
      </c>
      <c r="B265" s="87" t="s">
        <v>54</v>
      </c>
      <c r="C265" s="86">
        <v>0</v>
      </c>
      <c r="D265" s="10" t="str">
        <f t="shared" si="10"/>
        <v>D7-ING-C-0</v>
      </c>
      <c r="E265" s="88">
        <f>rifcalc!$F71</f>
        <v>70</v>
      </c>
      <c r="F265" s="86">
        <f>VLOOKUP(B265,rifcalc!$A$27:$B$33,2,FALSE)+E265</f>
        <v>860</v>
      </c>
      <c r="G265" s="86"/>
      <c r="H265" s="86">
        <v>70</v>
      </c>
    </row>
    <row r="266" spans="1:8" x14ac:dyDescent="0.25">
      <c r="A266" s="86" t="s">
        <v>11</v>
      </c>
      <c r="B266" s="87" t="s">
        <v>55</v>
      </c>
      <c r="C266" s="86">
        <v>0</v>
      </c>
      <c r="D266" s="10" t="str">
        <f t="shared" si="10"/>
        <v>D7-ING-D-0</v>
      </c>
      <c r="E266" s="88">
        <f>rifcalc!$F72</f>
        <v>100</v>
      </c>
      <c r="F266" s="86">
        <f>VLOOKUP(B266,rifcalc!$A$27:$B$33,2,FALSE)+E266</f>
        <v>1130</v>
      </c>
      <c r="G266" s="86"/>
      <c r="H266" s="86">
        <v>100</v>
      </c>
    </row>
    <row r="267" spans="1:8" x14ac:dyDescent="0.25">
      <c r="A267" s="86" t="s">
        <v>11</v>
      </c>
      <c r="B267" s="87" t="s">
        <v>56</v>
      </c>
      <c r="C267" s="86">
        <v>0</v>
      </c>
      <c r="D267" s="10" t="str">
        <f t="shared" si="10"/>
        <v>D7-ING-E-0</v>
      </c>
      <c r="E267" s="88">
        <f>rifcalc!$F73</f>
        <v>140</v>
      </c>
      <c r="F267" s="86">
        <f>VLOOKUP(B267,rifcalc!$A$27:$B$33,2,FALSE)+E267</f>
        <v>1535</v>
      </c>
      <c r="G267" s="86"/>
      <c r="H267" s="86">
        <v>140</v>
      </c>
    </row>
    <row r="268" spans="1:8" x14ac:dyDescent="0.25">
      <c r="A268" s="86" t="s">
        <v>11</v>
      </c>
      <c r="B268" s="87" t="s">
        <v>57</v>
      </c>
      <c r="C268" s="86">
        <v>0</v>
      </c>
      <c r="D268" s="10" t="str">
        <f t="shared" si="10"/>
        <v>D7-ING-F-0</v>
      </c>
      <c r="E268" s="88">
        <f>rifcalc!$F74</f>
        <v>170</v>
      </c>
      <c r="F268" s="86">
        <f>VLOOKUP(B268,rifcalc!$A$27:$B$33,2,FALSE)+E268</f>
        <v>1850</v>
      </c>
      <c r="G268" s="86"/>
      <c r="H268" s="86">
        <v>170</v>
      </c>
    </row>
    <row r="269" spans="1:8" x14ac:dyDescent="0.25">
      <c r="A269" s="86" t="s">
        <v>11</v>
      </c>
      <c r="B269" s="87" t="s">
        <v>58</v>
      </c>
      <c r="C269" s="86">
        <v>0</v>
      </c>
      <c r="D269" s="10" t="str">
        <f t="shared" si="10"/>
        <v>D7-ING-G-0</v>
      </c>
      <c r="E269" s="88">
        <f>rifcalc!$F75</f>
        <v>200</v>
      </c>
      <c r="F269" s="86">
        <f>VLOOKUP(B269,rifcalc!$A$27:$B$33,2,FALSE)+E269</f>
        <v>2270</v>
      </c>
      <c r="G269" s="86"/>
      <c r="H269" s="86">
        <v>200</v>
      </c>
    </row>
    <row r="270" spans="1:8" x14ac:dyDescent="0.25">
      <c r="A270" s="86" t="s">
        <v>7</v>
      </c>
      <c r="B270" s="87" t="s">
        <v>52</v>
      </c>
      <c r="C270" s="86">
        <v>0</v>
      </c>
      <c r="D270" s="10" t="str">
        <f t="shared" si="10"/>
        <v>D8-ING-A-0</v>
      </c>
      <c r="E270" s="88">
        <f>rifcalc!$F69</f>
        <v>0</v>
      </c>
      <c r="F270" s="86">
        <f>VLOOKUP(B270,rifcalc!$A$27:$B$33,2,FALSE)+E270</f>
        <v>430</v>
      </c>
      <c r="G270" s="86"/>
      <c r="H270" s="86">
        <v>0</v>
      </c>
    </row>
    <row r="271" spans="1:8" x14ac:dyDescent="0.25">
      <c r="A271" s="86" t="s">
        <v>7</v>
      </c>
      <c r="B271" s="87" t="s">
        <v>53</v>
      </c>
      <c r="C271" s="86">
        <v>0</v>
      </c>
      <c r="D271" s="10" t="str">
        <f t="shared" si="10"/>
        <v>D8-ING-B-0</v>
      </c>
      <c r="E271" s="88">
        <f>rifcalc!$F70</f>
        <v>50</v>
      </c>
      <c r="F271" s="86">
        <f>VLOOKUP(B271,rifcalc!$A$27:$B$33,2,FALSE)+E271</f>
        <v>640</v>
      </c>
      <c r="G271" s="86"/>
      <c r="H271" s="86">
        <v>50</v>
      </c>
    </row>
    <row r="272" spans="1:8" x14ac:dyDescent="0.25">
      <c r="A272" s="86" t="s">
        <v>7</v>
      </c>
      <c r="B272" s="87" t="s">
        <v>54</v>
      </c>
      <c r="C272" s="86">
        <v>0</v>
      </c>
      <c r="D272" s="10" t="str">
        <f t="shared" si="10"/>
        <v>D8-ING-C-0</v>
      </c>
      <c r="E272" s="88">
        <f>rifcalc!$F71</f>
        <v>70</v>
      </c>
      <c r="F272" s="86">
        <f>VLOOKUP(B272,rifcalc!$A$27:$B$33,2,FALSE)+E272</f>
        <v>860</v>
      </c>
      <c r="G272" s="86"/>
      <c r="H272" s="86">
        <v>70</v>
      </c>
    </row>
    <row r="273" spans="1:18" x14ac:dyDescent="0.25">
      <c r="A273" s="86" t="s">
        <v>7</v>
      </c>
      <c r="B273" s="87" t="s">
        <v>55</v>
      </c>
      <c r="C273" s="86">
        <v>0</v>
      </c>
      <c r="D273" s="10" t="str">
        <f t="shared" si="10"/>
        <v>D8-ING-D-0</v>
      </c>
      <c r="E273" s="88">
        <f>rifcalc!$F72</f>
        <v>100</v>
      </c>
      <c r="F273" s="86">
        <f>VLOOKUP(B273,rifcalc!$A$27:$B$33,2,FALSE)+E273</f>
        <v>1130</v>
      </c>
      <c r="G273" s="86"/>
      <c r="H273" s="86">
        <v>100</v>
      </c>
    </row>
    <row r="274" spans="1:18" x14ac:dyDescent="0.25">
      <c r="A274" s="86" t="s">
        <v>7</v>
      </c>
      <c r="B274" s="87" t="s">
        <v>56</v>
      </c>
      <c r="C274" s="86">
        <v>0</v>
      </c>
      <c r="D274" s="10" t="str">
        <f t="shared" si="10"/>
        <v>D8-ING-E-0</v>
      </c>
      <c r="E274" s="88">
        <f>rifcalc!$F73</f>
        <v>140</v>
      </c>
      <c r="F274" s="86">
        <f>VLOOKUP(B274,rifcalc!$A$27:$B$33,2,FALSE)+E274</f>
        <v>1535</v>
      </c>
      <c r="G274" s="86"/>
      <c r="H274" s="86">
        <v>140</v>
      </c>
    </row>
    <row r="275" spans="1:18" x14ac:dyDescent="0.25">
      <c r="A275" s="86" t="s">
        <v>7</v>
      </c>
      <c r="B275" s="87" t="s">
        <v>57</v>
      </c>
      <c r="C275" s="86">
        <v>0</v>
      </c>
      <c r="D275" s="10" t="str">
        <f t="shared" si="10"/>
        <v>D8-ING-F-0</v>
      </c>
      <c r="E275" s="88">
        <f>rifcalc!$F74</f>
        <v>170</v>
      </c>
      <c r="F275" s="86">
        <f>VLOOKUP(B275,rifcalc!$A$27:$B$33,2,FALSE)+E275</f>
        <v>1850</v>
      </c>
      <c r="G275" s="86"/>
      <c r="H275" s="86">
        <v>170</v>
      </c>
    </row>
    <row r="276" spans="1:18" x14ac:dyDescent="0.25">
      <c r="A276" s="86" t="s">
        <v>7</v>
      </c>
      <c r="B276" s="87" t="s">
        <v>58</v>
      </c>
      <c r="C276" s="86">
        <v>0</v>
      </c>
      <c r="D276" s="10" t="str">
        <f t="shared" si="10"/>
        <v>D8-ING-G-0</v>
      </c>
      <c r="E276" s="88">
        <f>rifcalc!$F75</f>
        <v>200</v>
      </c>
      <c r="F276" s="86">
        <f>VLOOKUP(B276,rifcalc!$A$27:$B$33,2,FALSE)+E276</f>
        <v>2270</v>
      </c>
      <c r="G276" s="86"/>
      <c r="H276" s="86">
        <v>200</v>
      </c>
    </row>
    <row r="278" spans="1:18" x14ac:dyDescent="0.25">
      <c r="J278"/>
      <c r="K278"/>
      <c r="L278"/>
      <c r="M278"/>
      <c r="N278"/>
      <c r="O278"/>
      <c r="P278"/>
      <c r="Q278"/>
      <c r="R278"/>
    </row>
    <row r="279" spans="1:18" x14ac:dyDescent="0.25">
      <c r="A279" s="100" t="s">
        <v>144</v>
      </c>
      <c r="B279" s="1" t="s">
        <v>31</v>
      </c>
      <c r="C279" s="1" t="s">
        <v>32</v>
      </c>
      <c r="D279" s="1" t="s">
        <v>41</v>
      </c>
      <c r="E279" s="1" t="s">
        <v>109</v>
      </c>
      <c r="F279" s="1" t="s">
        <v>59</v>
      </c>
      <c r="J279"/>
      <c r="K279"/>
      <c r="L279"/>
      <c r="M279"/>
      <c r="N279"/>
      <c r="O279"/>
      <c r="P279"/>
      <c r="Q279"/>
      <c r="R279"/>
    </row>
    <row r="280" spans="1:18" x14ac:dyDescent="0.25">
      <c r="A280" s="1" t="s">
        <v>123</v>
      </c>
      <c r="B280" s="6">
        <v>0</v>
      </c>
      <c r="C280" s="2">
        <v>14420.31</v>
      </c>
      <c r="D280" s="17">
        <v>2.2999999999999998</v>
      </c>
      <c r="E280" s="94" t="s">
        <v>110</v>
      </c>
      <c r="F280" s="17">
        <v>0</v>
      </c>
      <c r="J280"/>
      <c r="K280"/>
      <c r="L280"/>
      <c r="M280"/>
      <c r="N280"/>
      <c r="O280"/>
      <c r="P280"/>
      <c r="Q280"/>
      <c r="R280"/>
    </row>
    <row r="281" spans="1:18" x14ac:dyDescent="0.25">
      <c r="A281" s="1" t="s">
        <v>130</v>
      </c>
      <c r="B281" s="6">
        <v>0</v>
      </c>
      <c r="C281" s="2">
        <v>14420.31</v>
      </c>
      <c r="D281" s="17">
        <v>2.5499999999999998</v>
      </c>
      <c r="E281" s="94" t="s">
        <v>111</v>
      </c>
      <c r="F281" s="17">
        <v>0</v>
      </c>
      <c r="J281"/>
      <c r="K281"/>
      <c r="L281"/>
      <c r="M281"/>
      <c r="N281"/>
      <c r="O281"/>
      <c r="P281"/>
      <c r="Q281"/>
      <c r="R281"/>
    </row>
    <row r="282" spans="1:18" x14ac:dyDescent="0.25">
      <c r="A282" s="1" t="s">
        <v>137</v>
      </c>
      <c r="B282" s="6">
        <v>0</v>
      </c>
      <c r="C282" s="2">
        <v>14420.31</v>
      </c>
      <c r="D282" s="17">
        <v>2.8</v>
      </c>
      <c r="E282" s="94" t="s">
        <v>112</v>
      </c>
      <c r="F282" s="21">
        <v>0</v>
      </c>
      <c r="J282"/>
      <c r="K282"/>
      <c r="L282"/>
      <c r="M282"/>
      <c r="N282"/>
      <c r="O282"/>
      <c r="P282"/>
      <c r="Q282"/>
      <c r="R282"/>
    </row>
    <row r="283" spans="1:18" x14ac:dyDescent="0.25">
      <c r="A283" s="1" t="s">
        <v>116</v>
      </c>
      <c r="B283" s="6">
        <v>0</v>
      </c>
      <c r="C283" s="2">
        <v>14420.31</v>
      </c>
      <c r="D283" s="17">
        <v>1.8</v>
      </c>
      <c r="E283" s="94" t="s">
        <v>6</v>
      </c>
      <c r="F283" s="17">
        <v>0</v>
      </c>
      <c r="J283"/>
      <c r="K283"/>
      <c r="L283"/>
      <c r="M283"/>
      <c r="N283"/>
      <c r="O283"/>
      <c r="P283"/>
      <c r="Q283"/>
      <c r="R283"/>
    </row>
    <row r="284" spans="1:18" x14ac:dyDescent="0.25">
      <c r="A284" s="1" t="s">
        <v>124</v>
      </c>
      <c r="B284" s="6">
        <v>14420.32</v>
      </c>
      <c r="C284" s="2">
        <v>17709.34</v>
      </c>
      <c r="D284" s="17">
        <v>2.2999999999999998</v>
      </c>
      <c r="E284" s="94" t="s">
        <v>110</v>
      </c>
      <c r="F284" s="17">
        <v>331.66712999999999</v>
      </c>
      <c r="J284"/>
      <c r="K284"/>
      <c r="L284"/>
      <c r="M284"/>
      <c r="N284"/>
      <c r="O284"/>
      <c r="P284"/>
      <c r="Q284"/>
      <c r="R284"/>
    </row>
    <row r="285" spans="1:18" x14ac:dyDescent="0.25">
      <c r="A285" s="1" t="s">
        <v>131</v>
      </c>
      <c r="B285" s="6">
        <v>14420.32</v>
      </c>
      <c r="C285" s="2">
        <v>17709.34</v>
      </c>
      <c r="D285" s="17">
        <v>2.5499999999999998</v>
      </c>
      <c r="E285" s="94" t="s">
        <v>111</v>
      </c>
      <c r="F285" s="17">
        <v>367.71790499999997</v>
      </c>
      <c r="J285"/>
      <c r="K285"/>
      <c r="L285"/>
      <c r="M285"/>
      <c r="N285"/>
      <c r="O285"/>
      <c r="P285"/>
      <c r="Q285"/>
      <c r="R285"/>
    </row>
    <row r="286" spans="1:18" x14ac:dyDescent="0.25">
      <c r="A286" s="1" t="s">
        <v>138</v>
      </c>
      <c r="B286" s="6">
        <v>14420.32</v>
      </c>
      <c r="C286" s="2">
        <v>17709.34</v>
      </c>
      <c r="D286" s="17">
        <v>2.8</v>
      </c>
      <c r="E286" s="94" t="s">
        <v>112</v>
      </c>
      <c r="F286" s="17">
        <v>403.76867999999996</v>
      </c>
      <c r="J286"/>
      <c r="K286"/>
      <c r="L286"/>
      <c r="M286"/>
      <c r="N286"/>
      <c r="O286"/>
      <c r="P286"/>
      <c r="Q286"/>
      <c r="R286"/>
    </row>
    <row r="287" spans="1:18" x14ac:dyDescent="0.25">
      <c r="A287" s="1" t="s">
        <v>117</v>
      </c>
      <c r="B287" s="6">
        <v>14420.32</v>
      </c>
      <c r="C287" s="2">
        <v>17709.34</v>
      </c>
      <c r="D287" s="21">
        <v>1.8</v>
      </c>
      <c r="E287" s="94" t="s">
        <v>6</v>
      </c>
      <c r="F287" s="21">
        <v>259.56558000000001</v>
      </c>
      <c r="J287"/>
      <c r="K287"/>
      <c r="L287"/>
      <c r="M287"/>
      <c r="N287"/>
      <c r="O287"/>
      <c r="P287"/>
      <c r="Q287"/>
      <c r="R287"/>
    </row>
    <row r="288" spans="1:18" x14ac:dyDescent="0.25">
      <c r="A288" s="1" t="s">
        <v>125</v>
      </c>
      <c r="B288" s="6">
        <v>17709.349999999999</v>
      </c>
      <c r="C288" s="2">
        <v>25000</v>
      </c>
      <c r="D288" s="17">
        <v>2.2999999999999998</v>
      </c>
      <c r="E288" s="94" t="s">
        <v>110</v>
      </c>
      <c r="F288" s="17">
        <v>407.31458999999995</v>
      </c>
      <c r="J288"/>
      <c r="K288"/>
      <c r="L288"/>
      <c r="M288"/>
      <c r="N288"/>
      <c r="O288"/>
      <c r="P288"/>
      <c r="Q288"/>
      <c r="R288"/>
    </row>
    <row r="289" spans="1:18" x14ac:dyDescent="0.25">
      <c r="A289" s="1" t="s">
        <v>132</v>
      </c>
      <c r="B289" s="6">
        <v>17709.349999999999</v>
      </c>
      <c r="C289" s="2">
        <v>25000</v>
      </c>
      <c r="D289" s="17">
        <v>2.5499999999999998</v>
      </c>
      <c r="E289" s="94" t="s">
        <v>111</v>
      </c>
      <c r="F289" s="17">
        <v>451.58791499999995</v>
      </c>
      <c r="J289"/>
      <c r="K289"/>
      <c r="L289"/>
      <c r="M289"/>
      <c r="N289"/>
      <c r="O289"/>
      <c r="P289"/>
      <c r="Q289"/>
      <c r="R289"/>
    </row>
    <row r="290" spans="1:18" x14ac:dyDescent="0.25">
      <c r="A290" s="1" t="s">
        <v>139</v>
      </c>
      <c r="B290" s="6">
        <v>17709.349999999999</v>
      </c>
      <c r="C290" s="2">
        <v>25000</v>
      </c>
      <c r="D290" s="17">
        <v>2.8</v>
      </c>
      <c r="E290" s="94" t="s">
        <v>112</v>
      </c>
      <c r="F290" s="17">
        <v>495.86123999999995</v>
      </c>
      <c r="J290"/>
      <c r="K290"/>
      <c r="L290"/>
      <c r="M290"/>
      <c r="N290"/>
      <c r="O290"/>
      <c r="P290"/>
      <c r="Q290"/>
      <c r="R290"/>
    </row>
    <row r="291" spans="1:18" x14ac:dyDescent="0.25">
      <c r="A291" s="1" t="s">
        <v>118</v>
      </c>
      <c r="B291" s="6">
        <v>17709.349999999999</v>
      </c>
      <c r="C291" s="2">
        <v>25000</v>
      </c>
      <c r="D291" s="21">
        <v>1.8</v>
      </c>
      <c r="E291" s="94" t="s">
        <v>6</v>
      </c>
      <c r="F291" s="21">
        <v>318.76794000000001</v>
      </c>
      <c r="J291"/>
      <c r="K291"/>
      <c r="L291"/>
      <c r="M291"/>
      <c r="N291"/>
      <c r="O291"/>
      <c r="P291"/>
      <c r="Q291"/>
      <c r="R291"/>
    </row>
    <row r="292" spans="1:18" x14ac:dyDescent="0.25">
      <c r="A292" s="1" t="s">
        <v>126</v>
      </c>
      <c r="B292" s="6">
        <v>25000.01</v>
      </c>
      <c r="C292" s="2">
        <v>33000</v>
      </c>
      <c r="D292" s="17">
        <v>3.3</v>
      </c>
      <c r="E292" s="94" t="s">
        <v>110</v>
      </c>
      <c r="F292" s="17">
        <v>574.99954000000002</v>
      </c>
      <c r="J292"/>
      <c r="K292"/>
      <c r="L292"/>
      <c r="M292"/>
      <c r="N292"/>
      <c r="O292"/>
      <c r="P292"/>
      <c r="Q292"/>
      <c r="R292"/>
    </row>
    <row r="293" spans="1:18" x14ac:dyDescent="0.25">
      <c r="A293" s="1" t="s">
        <v>133</v>
      </c>
      <c r="B293" s="6">
        <v>25000.01</v>
      </c>
      <c r="C293" s="2">
        <v>33000</v>
      </c>
      <c r="D293" s="17">
        <v>3.55</v>
      </c>
      <c r="E293" s="94" t="s">
        <v>111</v>
      </c>
      <c r="F293" s="17">
        <v>637.49948999999992</v>
      </c>
      <c r="J293"/>
      <c r="K293"/>
      <c r="L293"/>
      <c r="M293"/>
      <c r="N293"/>
      <c r="O293"/>
      <c r="P293"/>
      <c r="Q293"/>
      <c r="R293"/>
    </row>
    <row r="294" spans="1:18" x14ac:dyDescent="0.25">
      <c r="A294" s="1" t="s">
        <v>140</v>
      </c>
      <c r="B294" s="6">
        <v>25000.01</v>
      </c>
      <c r="C294" s="2">
        <v>33000</v>
      </c>
      <c r="D294" s="17">
        <v>3.8</v>
      </c>
      <c r="E294" s="94" t="s">
        <v>112</v>
      </c>
      <c r="F294" s="17">
        <v>699.99944000000005</v>
      </c>
      <c r="J294"/>
      <c r="K294"/>
      <c r="L294"/>
      <c r="M294"/>
      <c r="N294"/>
      <c r="O294"/>
      <c r="P294"/>
      <c r="Q294"/>
      <c r="R294"/>
    </row>
    <row r="295" spans="1:18" x14ac:dyDescent="0.25">
      <c r="A295" s="1" t="s">
        <v>119</v>
      </c>
      <c r="B295" s="6">
        <v>25000.01</v>
      </c>
      <c r="C295" s="2">
        <v>33000</v>
      </c>
      <c r="D295" s="21">
        <v>2.8</v>
      </c>
      <c r="E295" s="94" t="s">
        <v>6</v>
      </c>
      <c r="F295" s="21">
        <v>449.99964000000006</v>
      </c>
      <c r="J295"/>
      <c r="K295"/>
      <c r="L295"/>
      <c r="M295"/>
      <c r="N295"/>
      <c r="O295"/>
      <c r="P295"/>
      <c r="Q295"/>
      <c r="R295"/>
    </row>
    <row r="296" spans="1:18" x14ac:dyDescent="0.25">
      <c r="A296" s="1" t="s">
        <v>127</v>
      </c>
      <c r="B296" s="6">
        <v>33000.01</v>
      </c>
      <c r="C296" s="2">
        <v>46000</v>
      </c>
      <c r="D296" s="17">
        <v>4.5</v>
      </c>
      <c r="E296" s="94" t="s">
        <v>110</v>
      </c>
      <c r="F296" s="17">
        <v>838.99921000000006</v>
      </c>
      <c r="J296"/>
      <c r="K296"/>
      <c r="L296"/>
      <c r="M296"/>
      <c r="N296"/>
      <c r="O296"/>
      <c r="P296"/>
      <c r="Q296"/>
      <c r="R296"/>
    </row>
    <row r="297" spans="1:18" x14ac:dyDescent="0.25">
      <c r="A297" s="1" t="s">
        <v>134</v>
      </c>
      <c r="B297" s="6">
        <v>33000.01</v>
      </c>
      <c r="C297" s="2">
        <v>46000</v>
      </c>
      <c r="D297" s="17">
        <v>4.75</v>
      </c>
      <c r="E297" s="94" t="s">
        <v>111</v>
      </c>
      <c r="F297" s="17">
        <v>921.49913500000002</v>
      </c>
      <c r="J297"/>
      <c r="K297"/>
      <c r="L297"/>
      <c r="M297"/>
      <c r="N297"/>
      <c r="O297"/>
      <c r="P297"/>
      <c r="Q297"/>
      <c r="R297"/>
    </row>
    <row r="298" spans="1:18" x14ac:dyDescent="0.25">
      <c r="A298" s="1" t="s">
        <v>141</v>
      </c>
      <c r="B298" s="6">
        <v>33000.01</v>
      </c>
      <c r="C298" s="2">
        <v>46000</v>
      </c>
      <c r="D298" s="17">
        <v>5</v>
      </c>
      <c r="E298" s="94" t="s">
        <v>112</v>
      </c>
      <c r="F298" s="17">
        <v>1003.9990600000001</v>
      </c>
      <c r="J298"/>
      <c r="K298"/>
      <c r="L298"/>
      <c r="M298"/>
      <c r="N298"/>
      <c r="O298"/>
      <c r="P298"/>
      <c r="Q298"/>
      <c r="R298"/>
    </row>
    <row r="299" spans="1:18" x14ac:dyDescent="0.25">
      <c r="A299" s="1" t="s">
        <v>120</v>
      </c>
      <c r="B299" s="6">
        <v>33000.01</v>
      </c>
      <c r="C299" s="2">
        <v>46000</v>
      </c>
      <c r="D299" s="21">
        <v>4</v>
      </c>
      <c r="E299" s="94" t="s">
        <v>6</v>
      </c>
      <c r="F299" s="21">
        <v>673.99936000000002</v>
      </c>
      <c r="J299"/>
      <c r="K299"/>
      <c r="L299"/>
      <c r="M299"/>
      <c r="N299"/>
      <c r="O299"/>
      <c r="P299"/>
      <c r="Q299"/>
      <c r="R299"/>
    </row>
    <row r="300" spans="1:18" x14ac:dyDescent="0.25">
      <c r="A300" s="1" t="s">
        <v>128</v>
      </c>
      <c r="B300" s="6">
        <v>46000.01</v>
      </c>
      <c r="C300" s="2">
        <v>58000</v>
      </c>
      <c r="D300" s="17">
        <v>5.3</v>
      </c>
      <c r="E300" s="94" t="s">
        <v>110</v>
      </c>
      <c r="F300" s="17">
        <v>1423.9987599999999</v>
      </c>
      <c r="J300"/>
      <c r="K300"/>
      <c r="L300"/>
      <c r="M300"/>
      <c r="N300"/>
      <c r="O300"/>
      <c r="P300"/>
      <c r="Q300"/>
      <c r="R300"/>
    </row>
    <row r="301" spans="1:18" x14ac:dyDescent="0.25">
      <c r="A301" s="1" t="s">
        <v>135</v>
      </c>
      <c r="B301" s="6">
        <v>46000.01</v>
      </c>
      <c r="C301" s="2">
        <v>58000</v>
      </c>
      <c r="D301" s="17">
        <v>5.55</v>
      </c>
      <c r="E301" s="94" t="s">
        <v>111</v>
      </c>
      <c r="F301" s="17">
        <v>1538.99866</v>
      </c>
      <c r="J301"/>
      <c r="K301"/>
      <c r="L301"/>
      <c r="M301"/>
      <c r="N301"/>
      <c r="O301"/>
      <c r="P301"/>
      <c r="Q301"/>
      <c r="R301"/>
    </row>
    <row r="302" spans="1:18" x14ac:dyDescent="0.25">
      <c r="A302" s="1" t="s">
        <v>142</v>
      </c>
      <c r="B302" s="6">
        <v>46000.01</v>
      </c>
      <c r="C302" s="2">
        <v>58000</v>
      </c>
      <c r="D302" s="17">
        <v>5.8</v>
      </c>
      <c r="E302" s="94" t="s">
        <v>112</v>
      </c>
      <c r="F302" s="17">
        <v>1653.99856</v>
      </c>
      <c r="J302"/>
      <c r="K302"/>
      <c r="L302"/>
      <c r="M302"/>
      <c r="N302"/>
      <c r="O302"/>
      <c r="P302"/>
      <c r="Q302"/>
      <c r="R302"/>
    </row>
    <row r="303" spans="1:18" x14ac:dyDescent="0.25">
      <c r="A303" s="1" t="s">
        <v>121</v>
      </c>
      <c r="B303" s="6">
        <v>46000.01</v>
      </c>
      <c r="C303" s="2">
        <v>58000</v>
      </c>
      <c r="D303" s="21">
        <v>4.8</v>
      </c>
      <c r="E303" s="94" t="s">
        <v>6</v>
      </c>
      <c r="F303" s="21">
        <v>1193.9989599999999</v>
      </c>
      <c r="J303"/>
      <c r="K303"/>
      <c r="L303"/>
      <c r="M303"/>
      <c r="N303"/>
      <c r="O303"/>
      <c r="P303"/>
      <c r="Q303"/>
      <c r="R303"/>
    </row>
    <row r="304" spans="1:18" x14ac:dyDescent="0.25">
      <c r="A304" s="1" t="s">
        <v>129</v>
      </c>
      <c r="B304" s="6">
        <v>58000.01</v>
      </c>
      <c r="C304" s="2">
        <v>999999999</v>
      </c>
      <c r="D304" s="17">
        <v>0</v>
      </c>
      <c r="E304" s="94" t="s">
        <v>110</v>
      </c>
      <c r="F304" s="17">
        <v>2073</v>
      </c>
      <c r="J304"/>
      <c r="K304"/>
      <c r="L304"/>
      <c r="M304"/>
      <c r="N304"/>
      <c r="O304"/>
      <c r="P304"/>
      <c r="Q304"/>
      <c r="R304"/>
    </row>
    <row r="305" spans="1:18" x14ac:dyDescent="0.25">
      <c r="A305" s="1" t="s">
        <v>136</v>
      </c>
      <c r="B305" s="6">
        <v>58000.01</v>
      </c>
      <c r="C305" s="2">
        <v>999999999</v>
      </c>
      <c r="D305" s="17">
        <v>0</v>
      </c>
      <c r="E305" s="94" t="s">
        <v>111</v>
      </c>
      <c r="F305" s="17">
        <v>2218</v>
      </c>
      <c r="J305"/>
      <c r="K305"/>
      <c r="L305"/>
      <c r="M305"/>
      <c r="N305"/>
      <c r="O305"/>
      <c r="P305"/>
      <c r="Q305"/>
      <c r="R305"/>
    </row>
    <row r="306" spans="1:18" x14ac:dyDescent="0.25">
      <c r="A306" s="1" t="s">
        <v>143</v>
      </c>
      <c r="B306" s="6">
        <v>58000.01</v>
      </c>
      <c r="C306" s="2">
        <v>999999999</v>
      </c>
      <c r="D306" s="17">
        <v>0</v>
      </c>
      <c r="E306" s="94" t="s">
        <v>112</v>
      </c>
      <c r="F306" s="17">
        <v>2363</v>
      </c>
      <c r="J306"/>
      <c r="K306"/>
      <c r="L306"/>
      <c r="M306"/>
      <c r="N306"/>
      <c r="O306"/>
      <c r="P306"/>
      <c r="Q306"/>
      <c r="R306"/>
    </row>
    <row r="307" spans="1:18" x14ac:dyDescent="0.25">
      <c r="A307" s="1" t="s">
        <v>122</v>
      </c>
      <c r="B307" s="6">
        <v>58000.01</v>
      </c>
      <c r="C307" s="2">
        <v>999999999</v>
      </c>
      <c r="D307" s="17">
        <v>0</v>
      </c>
      <c r="E307" s="94" t="s">
        <v>6</v>
      </c>
      <c r="F307" s="17">
        <v>1783</v>
      </c>
      <c r="J307"/>
      <c r="K307"/>
      <c r="L307"/>
      <c r="M307"/>
      <c r="N307"/>
      <c r="O307"/>
      <c r="P307"/>
      <c r="Q307"/>
      <c r="R307"/>
    </row>
    <row r="308" spans="1:18" x14ac:dyDescent="0.25">
      <c r="J308"/>
      <c r="K308"/>
      <c r="L308"/>
      <c r="M308"/>
      <c r="N308"/>
      <c r="O308"/>
      <c r="P308"/>
      <c r="Q308"/>
      <c r="R308"/>
    </row>
    <row r="310" spans="1:18" x14ac:dyDescent="0.25">
      <c r="A310" s="10" t="s">
        <v>97</v>
      </c>
      <c r="B310" s="10" t="s">
        <v>103</v>
      </c>
    </row>
    <row r="311" spans="1:18" x14ac:dyDescent="0.25">
      <c r="A311" s="10" t="s">
        <v>98</v>
      </c>
      <c r="B311" s="10" t="str">
        <f>"Contributo omnicomprensivo il cui importo non può superare il "&amp;B10&amp;"% della quota ISEE eccedente il valore di Euro "&amp;IseeSoglia&amp;" (con importo minimo di 200,00 Euro)"</f>
        <v>Contributo omnicomprensivo il cui importo non può superare il 8,5% della quota ISEE eccedente il valore di Euro 26000 (con importo minimo di 200,00 Euro)</v>
      </c>
    </row>
    <row r="312" spans="1:18" x14ac:dyDescent="0.25">
      <c r="A312" s="10" t="s">
        <v>99</v>
      </c>
      <c r="B312" s="10" t="s">
        <v>101</v>
      </c>
    </row>
    <row r="313" spans="1:18" x14ac:dyDescent="0.25">
      <c r="A313" s="10" t="s">
        <v>100</v>
      </c>
      <c r="B313" s="10" t="str">
        <f>IF(L2&lt;&gt;0,IF(L2&gt;0,"Maggiorazione per area didattica di riferimento dello studente di Euro "&amp;L2&amp;"(Art. 2 del Regolamento)","Riduzione per studente PartTime pari al "&amp;B12&amp;"% (Art. 4 del Regolamento)"),"")</f>
        <v/>
      </c>
    </row>
    <row r="314" spans="1:18" x14ac:dyDescent="0.25">
      <c r="A314" s="10" t="s">
        <v>106</v>
      </c>
      <c r="B314" s="10" t="str">
        <f>IF(P2="SI","Riduzione del contributo omnicomprensivo del "&amp;part_full*100 &amp;"% per studenti con iscrizione part_time","")</f>
        <v/>
      </c>
    </row>
    <row r="315" spans="1:18" x14ac:dyDescent="0.25">
      <c r="A315" s="10" t="s">
        <v>102</v>
      </c>
      <c r="B315" s="10" t="str">
        <f>IF(AND(E2="NO",K2="NO"),"NB: Requisito di merito non raggiunto (Art. 3, tab.5 del Regolamento)","")</f>
        <v/>
      </c>
    </row>
    <row r="319" spans="1:18" x14ac:dyDescent="0.25">
      <c r="A319" s="10" t="s">
        <v>147</v>
      </c>
    </row>
    <row r="321" spans="1:4" ht="52.8" x14ac:dyDescent="0.25">
      <c r="A321" s="97" t="s">
        <v>148</v>
      </c>
      <c r="B321" s="97" t="s">
        <v>158</v>
      </c>
      <c r="C321" s="97"/>
      <c r="D321" s="97"/>
    </row>
    <row r="322" spans="1:4" x14ac:dyDescent="0.25">
      <c r="A322" s="97" t="s">
        <v>149</v>
      </c>
      <c r="B322" s="98">
        <v>200</v>
      </c>
      <c r="C322" s="98"/>
      <c r="D322" s="98"/>
    </row>
    <row r="323" spans="1:4" x14ac:dyDescent="0.25">
      <c r="A323" s="97" t="s">
        <v>150</v>
      </c>
      <c r="B323" s="98">
        <v>200</v>
      </c>
      <c r="C323" s="98"/>
      <c r="D323" s="98"/>
    </row>
    <row r="324" spans="1:4" x14ac:dyDescent="0.25">
      <c r="A324" s="97" t="s">
        <v>151</v>
      </c>
      <c r="B324" s="98">
        <v>200</v>
      </c>
      <c r="C324" s="98"/>
      <c r="D324" s="98"/>
    </row>
    <row r="325" spans="1:4" x14ac:dyDescent="0.25">
      <c r="A325" s="97" t="s">
        <v>152</v>
      </c>
      <c r="B325" s="98">
        <v>300</v>
      </c>
      <c r="C325" s="98"/>
      <c r="D325" s="98"/>
    </row>
    <row r="326" spans="1:4" x14ac:dyDescent="0.25">
      <c r="A326" s="97" t="s">
        <v>153</v>
      </c>
      <c r="B326" s="98">
        <v>320</v>
      </c>
      <c r="C326" s="98"/>
      <c r="D326" s="98"/>
    </row>
    <row r="327" spans="1:4" x14ac:dyDescent="0.25">
      <c r="A327" s="97" t="s">
        <v>154</v>
      </c>
      <c r="B327" s="98">
        <v>350</v>
      </c>
      <c r="C327" s="98"/>
      <c r="D327" s="98"/>
    </row>
    <row r="328" spans="1:4" x14ac:dyDescent="0.25">
      <c r="A328" s="97" t="s">
        <v>155</v>
      </c>
      <c r="B328" s="98">
        <v>400</v>
      </c>
      <c r="C328" s="98"/>
      <c r="D328" s="98"/>
    </row>
    <row r="329" spans="1:4" x14ac:dyDescent="0.25">
      <c r="A329" s="99" t="s">
        <v>156</v>
      </c>
      <c r="B329" s="98">
        <v>440</v>
      </c>
      <c r="C329" s="2"/>
      <c r="D329" s="2"/>
    </row>
    <row r="330" spans="1:4" x14ac:dyDescent="0.25">
      <c r="A330" s="99" t="s">
        <v>157</v>
      </c>
      <c r="B330" s="98">
        <v>470</v>
      </c>
      <c r="C330" s="2"/>
      <c r="D330" s="2"/>
    </row>
  </sheetData>
  <autoFilter ref="A279:F307" xr:uid="{00000000-0009-0000-0000-000001000000}"/>
  <sortState ref="J280:O307">
    <sortCondition ref="J280:J307"/>
  </sortState>
  <mergeCells count="32">
    <mergeCell ref="K229:N229"/>
    <mergeCell ref="A6:C6"/>
    <mergeCell ref="B71:C71"/>
    <mergeCell ref="B72:C72"/>
    <mergeCell ref="D68:E68"/>
    <mergeCell ref="B68:C68"/>
    <mergeCell ref="B69:C69"/>
    <mergeCell ref="F70:G70"/>
    <mergeCell ref="F71:G71"/>
    <mergeCell ref="F72:G72"/>
    <mergeCell ref="B70:C70"/>
    <mergeCell ref="D75:E75"/>
    <mergeCell ref="F69:G69"/>
    <mergeCell ref="A67:G67"/>
    <mergeCell ref="B73:C73"/>
    <mergeCell ref="B74:C74"/>
    <mergeCell ref="M12:M76"/>
    <mergeCell ref="F68:G68"/>
    <mergeCell ref="B75:C75"/>
    <mergeCell ref="F73:G73"/>
    <mergeCell ref="F74:G74"/>
    <mergeCell ref="F75:G75"/>
    <mergeCell ref="D69:E69"/>
    <mergeCell ref="D70:E70"/>
    <mergeCell ref="D71:E71"/>
    <mergeCell ref="D72:E72"/>
    <mergeCell ref="D73:E73"/>
    <mergeCell ref="D74:E74"/>
    <mergeCell ref="A18:B18"/>
    <mergeCell ref="A19:B19"/>
    <mergeCell ref="A20:B20"/>
    <mergeCell ref="A21:B2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AAAC-03AC-401A-A9BA-6E171A229DC4}">
  <dimension ref="A1:F70"/>
  <sheetViews>
    <sheetView topLeftCell="A57" workbookViewId="0">
      <selection activeCell="D43" sqref="D43:D70"/>
    </sheetView>
  </sheetViews>
  <sheetFormatPr defaultRowHeight="13.2" x14ac:dyDescent="0.25"/>
  <sheetData>
    <row r="1" spans="1:3" x14ac:dyDescent="0.25">
      <c r="A1" s="101" t="s">
        <v>52</v>
      </c>
      <c r="B1" s="17">
        <v>2.2999999999999998</v>
      </c>
      <c r="C1" s="10" t="s">
        <v>110</v>
      </c>
    </row>
    <row r="2" spans="1:3" x14ac:dyDescent="0.25">
      <c r="A2" s="101" t="s">
        <v>52</v>
      </c>
      <c r="B2" s="17">
        <v>2.5499999999999998</v>
      </c>
      <c r="C2" s="10" t="s">
        <v>111</v>
      </c>
    </row>
    <row r="3" spans="1:3" x14ac:dyDescent="0.25">
      <c r="A3" s="101" t="s">
        <v>52</v>
      </c>
      <c r="B3" s="21">
        <v>2.8</v>
      </c>
      <c r="C3" s="10" t="s">
        <v>112</v>
      </c>
    </row>
    <row r="4" spans="1:3" x14ac:dyDescent="0.25">
      <c r="A4" s="101" t="s">
        <v>52</v>
      </c>
      <c r="B4" s="17">
        <v>1.8</v>
      </c>
      <c r="C4" s="10" t="s">
        <v>6</v>
      </c>
    </row>
    <row r="5" spans="1:3" x14ac:dyDescent="0.25">
      <c r="A5" s="101" t="s">
        <v>53</v>
      </c>
      <c r="B5" s="17">
        <v>2.2999999999999998</v>
      </c>
      <c r="C5" s="10" t="s">
        <v>110</v>
      </c>
    </row>
    <row r="6" spans="1:3" x14ac:dyDescent="0.25">
      <c r="A6" s="101" t="s">
        <v>53</v>
      </c>
      <c r="B6" s="17">
        <v>2.5499999999999998</v>
      </c>
      <c r="C6" s="10" t="s">
        <v>111</v>
      </c>
    </row>
    <row r="7" spans="1:3" x14ac:dyDescent="0.25">
      <c r="A7" s="101" t="s">
        <v>53</v>
      </c>
      <c r="B7" s="17">
        <v>2.8</v>
      </c>
      <c r="C7" s="10" t="s">
        <v>112</v>
      </c>
    </row>
    <row r="8" spans="1:3" x14ac:dyDescent="0.25">
      <c r="A8" s="101" t="s">
        <v>53</v>
      </c>
      <c r="B8" s="21">
        <v>1.8</v>
      </c>
      <c r="C8" s="10" t="s">
        <v>6</v>
      </c>
    </row>
    <row r="9" spans="1:3" x14ac:dyDescent="0.25">
      <c r="A9" s="101" t="s">
        <v>54</v>
      </c>
      <c r="B9" s="17">
        <v>2.2999999999999998</v>
      </c>
      <c r="C9" s="10" t="s">
        <v>110</v>
      </c>
    </row>
    <row r="10" spans="1:3" x14ac:dyDescent="0.25">
      <c r="A10" s="101" t="s">
        <v>54</v>
      </c>
      <c r="B10" s="17">
        <v>2.5499999999999998</v>
      </c>
      <c r="C10" s="10" t="s">
        <v>111</v>
      </c>
    </row>
    <row r="11" spans="1:3" x14ac:dyDescent="0.25">
      <c r="A11" s="101" t="s">
        <v>54</v>
      </c>
      <c r="B11" s="17">
        <v>2.8</v>
      </c>
      <c r="C11" s="10" t="s">
        <v>112</v>
      </c>
    </row>
    <row r="12" spans="1:3" x14ac:dyDescent="0.25">
      <c r="A12" s="101" t="s">
        <v>54</v>
      </c>
      <c r="B12" s="21">
        <v>1.8</v>
      </c>
      <c r="C12" s="10" t="s">
        <v>6</v>
      </c>
    </row>
    <row r="13" spans="1:3" x14ac:dyDescent="0.25">
      <c r="A13" s="101" t="s">
        <v>55</v>
      </c>
      <c r="B13" s="17">
        <v>3.3</v>
      </c>
      <c r="C13" s="10" t="s">
        <v>110</v>
      </c>
    </row>
    <row r="14" spans="1:3" x14ac:dyDescent="0.25">
      <c r="A14" s="101" t="s">
        <v>55</v>
      </c>
      <c r="B14" s="17">
        <v>3.55</v>
      </c>
      <c r="C14" s="10" t="s">
        <v>111</v>
      </c>
    </row>
    <row r="15" spans="1:3" x14ac:dyDescent="0.25">
      <c r="A15" s="101" t="s">
        <v>55</v>
      </c>
      <c r="B15" s="17">
        <v>3.8</v>
      </c>
      <c r="C15" s="10" t="s">
        <v>112</v>
      </c>
    </row>
    <row r="16" spans="1:3" x14ac:dyDescent="0.25">
      <c r="A16" s="101" t="s">
        <v>55</v>
      </c>
      <c r="B16" s="21">
        <v>2.8</v>
      </c>
      <c r="C16" s="10" t="s">
        <v>6</v>
      </c>
    </row>
    <row r="17" spans="1:3" x14ac:dyDescent="0.25">
      <c r="A17" s="101" t="s">
        <v>56</v>
      </c>
      <c r="B17" s="17">
        <v>4.5</v>
      </c>
      <c r="C17" s="10" t="s">
        <v>110</v>
      </c>
    </row>
    <row r="18" spans="1:3" x14ac:dyDescent="0.25">
      <c r="A18" s="101" t="s">
        <v>56</v>
      </c>
      <c r="B18" s="17">
        <v>4.75</v>
      </c>
      <c r="C18" s="10" t="s">
        <v>111</v>
      </c>
    </row>
    <row r="19" spans="1:3" x14ac:dyDescent="0.25">
      <c r="A19" s="101" t="s">
        <v>56</v>
      </c>
      <c r="B19" s="17">
        <v>5</v>
      </c>
      <c r="C19" s="10" t="s">
        <v>112</v>
      </c>
    </row>
    <row r="20" spans="1:3" x14ac:dyDescent="0.25">
      <c r="A20" s="101" t="s">
        <v>56</v>
      </c>
      <c r="B20" s="21">
        <v>4</v>
      </c>
      <c r="C20" s="10" t="s">
        <v>6</v>
      </c>
    </row>
    <row r="21" spans="1:3" x14ac:dyDescent="0.25">
      <c r="A21" s="101" t="s">
        <v>57</v>
      </c>
      <c r="B21" s="17">
        <v>5.3</v>
      </c>
      <c r="C21" s="10" t="s">
        <v>110</v>
      </c>
    </row>
    <row r="22" spans="1:3" x14ac:dyDescent="0.25">
      <c r="A22" s="101" t="s">
        <v>57</v>
      </c>
      <c r="B22" s="17">
        <v>5.55</v>
      </c>
      <c r="C22" s="10" t="s">
        <v>111</v>
      </c>
    </row>
    <row r="23" spans="1:3" x14ac:dyDescent="0.25">
      <c r="A23" s="101" t="s">
        <v>57</v>
      </c>
      <c r="B23" s="17">
        <v>5.8</v>
      </c>
      <c r="C23" s="10" t="s">
        <v>112</v>
      </c>
    </row>
    <row r="24" spans="1:3" x14ac:dyDescent="0.25">
      <c r="A24" s="101" t="s">
        <v>57</v>
      </c>
      <c r="B24" s="21">
        <v>4.8</v>
      </c>
      <c r="C24" s="10" t="s">
        <v>6</v>
      </c>
    </row>
    <row r="25" spans="1:3" x14ac:dyDescent="0.25">
      <c r="A25" s="101" t="s">
        <v>58</v>
      </c>
      <c r="B25" s="17">
        <v>0</v>
      </c>
      <c r="C25" s="10" t="s">
        <v>110</v>
      </c>
    </row>
    <row r="26" spans="1:3" x14ac:dyDescent="0.25">
      <c r="A26" s="101" t="s">
        <v>58</v>
      </c>
      <c r="B26" s="17">
        <v>0</v>
      </c>
      <c r="C26" s="10" t="s">
        <v>111</v>
      </c>
    </row>
    <row r="27" spans="1:3" x14ac:dyDescent="0.25">
      <c r="A27" s="101" t="s">
        <v>58</v>
      </c>
      <c r="B27" s="17">
        <v>0</v>
      </c>
      <c r="C27" s="10" t="s">
        <v>112</v>
      </c>
    </row>
    <row r="28" spans="1:3" x14ac:dyDescent="0.25">
      <c r="A28" s="101" t="s">
        <v>58</v>
      </c>
      <c r="B28" s="17">
        <v>0</v>
      </c>
      <c r="C28" s="10" t="s">
        <v>6</v>
      </c>
    </row>
    <row r="43" spans="1:6" x14ac:dyDescent="0.25">
      <c r="A43" s="101" t="s">
        <v>52</v>
      </c>
      <c r="B43" s="6">
        <v>2.2999999999999998</v>
      </c>
      <c r="C43" s="2" t="s">
        <v>110</v>
      </c>
      <c r="D43" s="17">
        <v>0</v>
      </c>
      <c r="E43" s="10"/>
      <c r="F43" s="18"/>
    </row>
    <row r="44" spans="1:6" x14ac:dyDescent="0.25">
      <c r="A44" s="101" t="s">
        <v>52</v>
      </c>
      <c r="B44" s="6">
        <v>2.5499999999999998</v>
      </c>
      <c r="C44" s="2" t="s">
        <v>111</v>
      </c>
      <c r="D44" s="17">
        <v>0</v>
      </c>
      <c r="E44" s="10"/>
      <c r="F44" s="22"/>
    </row>
    <row r="45" spans="1:6" x14ac:dyDescent="0.25">
      <c r="A45" s="101" t="s">
        <v>52</v>
      </c>
      <c r="B45" s="6">
        <v>2.8</v>
      </c>
      <c r="C45" s="2" t="s">
        <v>112</v>
      </c>
      <c r="D45" s="21">
        <v>0</v>
      </c>
      <c r="E45" s="10"/>
      <c r="F45" s="22"/>
    </row>
    <row r="46" spans="1:6" x14ac:dyDescent="0.25">
      <c r="A46" s="101" t="s">
        <v>52</v>
      </c>
      <c r="B46" s="6">
        <v>1.8</v>
      </c>
      <c r="C46" s="2" t="s">
        <v>6</v>
      </c>
      <c r="D46" s="17">
        <v>0</v>
      </c>
      <c r="E46" s="10"/>
      <c r="F46" s="22"/>
    </row>
    <row r="47" spans="1:6" x14ac:dyDescent="0.25">
      <c r="A47" s="101" t="s">
        <v>53</v>
      </c>
      <c r="B47" s="6">
        <v>2.2999999999999998</v>
      </c>
      <c r="C47" s="2" t="s">
        <v>110</v>
      </c>
      <c r="D47" s="17">
        <v>331.66712999999999</v>
      </c>
      <c r="E47" s="10"/>
      <c r="F47" s="22"/>
    </row>
    <row r="48" spans="1:6" x14ac:dyDescent="0.25">
      <c r="A48" s="101" t="s">
        <v>53</v>
      </c>
      <c r="B48" s="6">
        <v>2.5499999999999998</v>
      </c>
      <c r="C48" s="2" t="s">
        <v>111</v>
      </c>
      <c r="D48" s="17">
        <v>367.71790499999997</v>
      </c>
      <c r="E48" s="10"/>
      <c r="F48" s="22"/>
    </row>
    <row r="49" spans="1:6" x14ac:dyDescent="0.25">
      <c r="A49" s="101" t="s">
        <v>53</v>
      </c>
      <c r="B49" s="6">
        <v>2.8</v>
      </c>
      <c r="C49" s="2" t="s">
        <v>112</v>
      </c>
      <c r="D49" s="17">
        <v>403.76867999999996</v>
      </c>
      <c r="E49" s="10"/>
      <c r="F49" s="22"/>
    </row>
    <row r="50" spans="1:6" x14ac:dyDescent="0.25">
      <c r="A50" s="101" t="s">
        <v>53</v>
      </c>
      <c r="B50" s="6">
        <v>1.8</v>
      </c>
      <c r="C50" s="2" t="s">
        <v>6</v>
      </c>
      <c r="D50" s="21">
        <v>259.56558000000001</v>
      </c>
      <c r="E50" s="10"/>
      <c r="F50" s="18"/>
    </row>
    <row r="51" spans="1:6" x14ac:dyDescent="0.25">
      <c r="A51" s="101" t="s">
        <v>54</v>
      </c>
      <c r="B51" s="6">
        <v>2.2999999999999998</v>
      </c>
      <c r="C51" s="2" t="s">
        <v>110</v>
      </c>
      <c r="D51" s="17">
        <v>407.31458999999995</v>
      </c>
      <c r="E51" s="10"/>
      <c r="F51" s="22"/>
    </row>
    <row r="52" spans="1:6" x14ac:dyDescent="0.25">
      <c r="A52" s="101" t="s">
        <v>54</v>
      </c>
      <c r="B52" s="6">
        <v>2.5499999999999998</v>
      </c>
      <c r="C52" s="2" t="s">
        <v>111</v>
      </c>
      <c r="D52" s="17">
        <v>451.58791499999995</v>
      </c>
      <c r="E52" s="10"/>
      <c r="F52" s="22"/>
    </row>
    <row r="53" spans="1:6" x14ac:dyDescent="0.25">
      <c r="A53" s="101" t="s">
        <v>54</v>
      </c>
      <c r="B53" s="6">
        <v>2.8</v>
      </c>
      <c r="C53" s="2" t="s">
        <v>112</v>
      </c>
      <c r="D53" s="17">
        <v>495.86123999999995</v>
      </c>
      <c r="E53" s="10"/>
      <c r="F53" s="22"/>
    </row>
    <row r="54" spans="1:6" x14ac:dyDescent="0.25">
      <c r="A54" s="101" t="s">
        <v>54</v>
      </c>
      <c r="B54" s="6">
        <v>1.8</v>
      </c>
      <c r="C54" s="2" t="s">
        <v>6</v>
      </c>
      <c r="D54" s="21">
        <v>318.76794000000001</v>
      </c>
      <c r="E54" s="10"/>
      <c r="F54" s="22"/>
    </row>
    <row r="55" spans="1:6" x14ac:dyDescent="0.25">
      <c r="A55" s="101" t="s">
        <v>55</v>
      </c>
      <c r="B55" s="6">
        <v>3.3</v>
      </c>
      <c r="C55" s="2" t="s">
        <v>110</v>
      </c>
      <c r="D55" s="17">
        <v>574.99954000000002</v>
      </c>
      <c r="E55" s="10"/>
      <c r="F55" s="22"/>
    </row>
    <row r="56" spans="1:6" x14ac:dyDescent="0.25">
      <c r="A56" s="101" t="s">
        <v>55</v>
      </c>
      <c r="B56" s="6">
        <v>3.55</v>
      </c>
      <c r="C56" s="2" t="s">
        <v>111</v>
      </c>
      <c r="D56" s="17">
        <v>637.49948999999992</v>
      </c>
      <c r="E56" s="10"/>
      <c r="F56" s="22"/>
    </row>
    <row r="57" spans="1:6" x14ac:dyDescent="0.25">
      <c r="A57" s="101" t="s">
        <v>55</v>
      </c>
      <c r="B57" s="6">
        <v>3.8</v>
      </c>
      <c r="C57" s="2" t="s">
        <v>112</v>
      </c>
      <c r="D57" s="17">
        <v>699.99944000000005</v>
      </c>
      <c r="E57" s="10"/>
      <c r="F57" s="18"/>
    </row>
    <row r="58" spans="1:6" x14ac:dyDescent="0.25">
      <c r="A58" s="101" t="s">
        <v>55</v>
      </c>
      <c r="B58" s="6">
        <v>2.8</v>
      </c>
      <c r="C58" s="2" t="s">
        <v>6</v>
      </c>
      <c r="D58" s="21">
        <v>449.99964000000006</v>
      </c>
      <c r="E58" s="10"/>
      <c r="F58" s="22"/>
    </row>
    <row r="59" spans="1:6" x14ac:dyDescent="0.25">
      <c r="A59" s="101" t="s">
        <v>56</v>
      </c>
      <c r="B59" s="6">
        <v>4.5</v>
      </c>
      <c r="C59" s="2" t="s">
        <v>110</v>
      </c>
      <c r="D59" s="17">
        <v>838.99921000000006</v>
      </c>
      <c r="E59" s="10"/>
      <c r="F59" s="22"/>
    </row>
    <row r="60" spans="1:6" x14ac:dyDescent="0.25">
      <c r="A60" s="101" t="s">
        <v>56</v>
      </c>
      <c r="B60" s="6">
        <v>4.75</v>
      </c>
      <c r="C60" s="2" t="s">
        <v>111</v>
      </c>
      <c r="D60" s="17">
        <v>921.49913500000002</v>
      </c>
      <c r="E60" s="10"/>
      <c r="F60" s="22"/>
    </row>
    <row r="61" spans="1:6" x14ac:dyDescent="0.25">
      <c r="A61" s="101" t="s">
        <v>56</v>
      </c>
      <c r="B61" s="6">
        <v>5</v>
      </c>
      <c r="C61" s="2" t="s">
        <v>112</v>
      </c>
      <c r="D61" s="17">
        <v>1003.9990600000001</v>
      </c>
      <c r="E61" s="10"/>
      <c r="F61" s="22"/>
    </row>
    <row r="62" spans="1:6" x14ac:dyDescent="0.25">
      <c r="A62" s="101" t="s">
        <v>56</v>
      </c>
      <c r="B62" s="6">
        <v>4</v>
      </c>
      <c r="C62" s="2" t="s">
        <v>6</v>
      </c>
      <c r="D62" s="21">
        <v>673.99936000000002</v>
      </c>
      <c r="E62" s="10"/>
      <c r="F62" s="22"/>
    </row>
    <row r="63" spans="1:6" x14ac:dyDescent="0.25">
      <c r="A63" s="101" t="s">
        <v>57</v>
      </c>
      <c r="B63" s="6">
        <v>5.3</v>
      </c>
      <c r="C63" s="2" t="s">
        <v>110</v>
      </c>
      <c r="D63" s="17">
        <v>1423.9987599999999</v>
      </c>
      <c r="E63" s="10"/>
      <c r="F63" s="22"/>
    </row>
    <row r="64" spans="1:6" x14ac:dyDescent="0.25">
      <c r="A64" s="101" t="s">
        <v>57</v>
      </c>
      <c r="B64" s="6">
        <v>5.55</v>
      </c>
      <c r="C64" s="2" t="s">
        <v>111</v>
      </c>
      <c r="D64" s="17">
        <v>1538.99866</v>
      </c>
      <c r="E64" s="10"/>
      <c r="F64" s="18"/>
    </row>
    <row r="65" spans="1:6" x14ac:dyDescent="0.25">
      <c r="A65" s="101" t="s">
        <v>57</v>
      </c>
      <c r="B65" s="6">
        <v>5.8</v>
      </c>
      <c r="C65" s="2" t="s">
        <v>112</v>
      </c>
      <c r="D65" s="17">
        <v>1653.99856</v>
      </c>
      <c r="E65" s="10"/>
      <c r="F65" s="22"/>
    </row>
    <row r="66" spans="1:6" x14ac:dyDescent="0.25">
      <c r="A66" s="101" t="s">
        <v>57</v>
      </c>
      <c r="B66" s="6">
        <v>4.8</v>
      </c>
      <c r="C66" s="2" t="s">
        <v>6</v>
      </c>
      <c r="D66" s="21">
        <v>1193.9989599999999</v>
      </c>
      <c r="E66" s="10"/>
      <c r="F66" s="22"/>
    </row>
    <row r="67" spans="1:6" x14ac:dyDescent="0.25">
      <c r="A67" s="101" t="s">
        <v>58</v>
      </c>
      <c r="B67" s="6">
        <v>0</v>
      </c>
      <c r="C67" s="2" t="s">
        <v>110</v>
      </c>
      <c r="D67" s="17">
        <v>2073</v>
      </c>
      <c r="E67" s="10"/>
      <c r="F67" s="22"/>
    </row>
    <row r="68" spans="1:6" x14ac:dyDescent="0.25">
      <c r="A68" s="101" t="s">
        <v>58</v>
      </c>
      <c r="B68" s="6">
        <v>0</v>
      </c>
      <c r="C68" s="2" t="s">
        <v>111</v>
      </c>
      <c r="D68" s="17">
        <v>2218</v>
      </c>
      <c r="E68" s="10"/>
      <c r="F68" s="22"/>
    </row>
    <row r="69" spans="1:6" x14ac:dyDescent="0.25">
      <c r="A69" s="101" t="s">
        <v>58</v>
      </c>
      <c r="B69" s="6">
        <v>0</v>
      </c>
      <c r="C69" s="2" t="s">
        <v>112</v>
      </c>
      <c r="D69" s="17">
        <v>2363</v>
      </c>
      <c r="E69" s="10"/>
      <c r="F69" s="22"/>
    </row>
    <row r="70" spans="1:6" x14ac:dyDescent="0.25">
      <c r="A70" s="101" t="s">
        <v>58</v>
      </c>
      <c r="B70" s="6">
        <v>0</v>
      </c>
      <c r="C70" s="2" t="s">
        <v>6</v>
      </c>
      <c r="D70" s="17">
        <v>1783</v>
      </c>
      <c r="E70" s="10"/>
      <c r="F70" s="22"/>
    </row>
  </sheetData>
  <sortState ref="A43:D70">
    <sortCondition ref="A43:A70"/>
    <sortCondition ref="C43:C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30</vt:i4>
      </vt:variant>
    </vt:vector>
  </HeadingPairs>
  <TitlesOfParts>
    <vt:vector size="33" baseType="lpstr">
      <vt:lpstr>SIMULATORE</vt:lpstr>
      <vt:lpstr>rifcalc</vt:lpstr>
      <vt:lpstr>Foglio1</vt:lpstr>
      <vt:lpstr>AC_FC</vt:lpstr>
      <vt:lpstr>AC_IC</vt:lpstr>
      <vt:lpstr>AC_RI</vt:lpstr>
      <vt:lpstr>addendo_fascia</vt:lpstr>
      <vt:lpstr>areatax</vt:lpstr>
      <vt:lpstr>cfu</vt:lpstr>
      <vt:lpstr>deltacontr</vt:lpstr>
      <vt:lpstr>fas_ac</vt:lpstr>
      <vt:lpstr>FC_FC</vt:lpstr>
      <vt:lpstr>FC_IC</vt:lpstr>
      <vt:lpstr>FC_RI</vt:lpstr>
      <vt:lpstr>isee</vt:lpstr>
      <vt:lpstr>IseeSoglia</vt:lpstr>
      <vt:lpstr>label</vt:lpstr>
      <vt:lpstr>limite_fascia</vt:lpstr>
      <vt:lpstr>limiti_fas</vt:lpstr>
      <vt:lpstr>magg_rid</vt:lpstr>
      <vt:lpstr>merito</vt:lpstr>
      <vt:lpstr>minFC</vt:lpstr>
      <vt:lpstr>minNoBenef</vt:lpstr>
      <vt:lpstr>part_full</vt:lpstr>
      <vt:lpstr>parttime</vt:lpstr>
      <vt:lpstr>penalizza</vt:lpstr>
      <vt:lpstr>perc_base</vt:lpstr>
      <vt:lpstr>perc_fascia</vt:lpstr>
      <vt:lpstr>perc_fc</vt:lpstr>
      <vt:lpstr>posiscr</vt:lpstr>
      <vt:lpstr>tfix_fasA_aas</vt:lpstr>
      <vt:lpstr>tfix_fasB_aas</vt:lpstr>
      <vt:lpstr>tfix_fasC_aas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FSALVI</dc:creator>
  <cp:lastModifiedBy>Laura FRATUS</cp:lastModifiedBy>
  <cp:lastPrinted>2017-02-15T13:47:26Z</cp:lastPrinted>
  <dcterms:created xsi:type="dcterms:W3CDTF">2017-02-21T11:14:22Z</dcterms:created>
  <dcterms:modified xsi:type="dcterms:W3CDTF">2025-06-18T13:33:31Z</dcterms:modified>
</cp:coreProperties>
</file>