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iana03\dati\Sistemi_Informativi_Ateneo\Fabio\tasse 2018\"/>
    </mc:Choice>
  </mc:AlternateContent>
  <workbookProtection workbookAlgorithmName="SHA-512" workbookHashValue="shq4BiBFQmmJepRU8KrHYTKOEeGSd2XjrPPkR3fnkYFqLKZvykYGjlG0+a4l1AG3R2I1wmrSWweI08YzUf+VXw==" workbookSaltValue="9+CEik7OorjEd6kRUMszDw==" workbookSpinCount="100000" lockStructure="1"/>
  <bookViews>
    <workbookView xWindow="0" yWindow="0" windowWidth="18240" windowHeight="10545"/>
  </bookViews>
  <sheets>
    <sheet name="SIMULATORE" sheetId="1" r:id="rId1"/>
    <sheet name="rifcalc" sheetId="11" state="hidden" r:id="rId2"/>
  </sheets>
  <definedNames>
    <definedName name="_xlnm._FilterDatabase" localSheetId="1" hidden="1">rifcalc!$A$121:$G$207</definedName>
    <definedName name="_xlnm._FilterDatabase" localSheetId="0" hidden="1">rifcalc!$A$1:$L$2</definedName>
    <definedName name="AC_FC">rifcalc!$P$19:$P$21</definedName>
    <definedName name="AC_IC">rifcalc!$P$22:$P$26</definedName>
    <definedName name="AC_RI">rifcalc!$P$27:$P$31</definedName>
    <definedName name="areatax">rifcalc!$R$6:$R$8</definedName>
    <definedName name="cfu">SIMULATORE!$F$24</definedName>
    <definedName name="deltacontr">rifcalc!$D$214:$H$269</definedName>
    <definedName name="fas_ac">rifcalc!$A$16</definedName>
    <definedName name="FC_FC">rifcalc!$P$64:$P$69</definedName>
    <definedName name="FC_IC">rifcalc!$P$62</definedName>
    <definedName name="FC_RI">rifcalc!$P$63</definedName>
    <definedName name="isee">SIMULATORE!$F$31</definedName>
    <definedName name="IseeSoglia">rifcalc!$B$13</definedName>
    <definedName name="label">SIMULATORE!$F$46</definedName>
    <definedName name="limiti_fas">rifcalc!$A$273:$F$300</definedName>
    <definedName name="magg_rid">rifcalc!$L$2</definedName>
    <definedName name="merito">rifcalc!$F$122:$G$207</definedName>
    <definedName name="minFC">rifcalc!$B$8</definedName>
    <definedName name="minNoBenef">rifcalc!$B$9</definedName>
    <definedName name="part_full">rifcalc!$P$3</definedName>
    <definedName name="parttime">rifcalc!$P$6:$P$7</definedName>
    <definedName name="penalizza">rifcalc!$B$7</definedName>
    <definedName name="perc_base">rifcalc!$B$10</definedName>
    <definedName name="perc_fc">rifcalc!$B$11</definedName>
    <definedName name="posiscr">rifcalc!$O$6:$O$8</definedName>
  </definedNames>
  <calcPr calcId="162913"/>
</workbook>
</file>

<file path=xl/calcChain.xml><?xml version="1.0" encoding="utf-8"?>
<calcChain xmlns="http://schemas.openxmlformats.org/spreadsheetml/2006/main">
  <c r="F48" i="1" l="1"/>
  <c r="G56" i="11"/>
  <c r="H56" i="11"/>
  <c r="H50" i="11"/>
  <c r="G50" i="11"/>
  <c r="G49" i="11"/>
  <c r="H49" i="11"/>
  <c r="H43" i="11"/>
  <c r="G43" i="11"/>
  <c r="H42" i="11"/>
  <c r="H36" i="11"/>
  <c r="G37" i="11"/>
  <c r="G42" i="11"/>
  <c r="G36" i="11"/>
  <c r="G35" i="11"/>
  <c r="D37" i="11"/>
  <c r="D44" i="11" s="1"/>
  <c r="D51" i="11" s="1"/>
  <c r="D38" i="11"/>
  <c r="D45" i="11" s="1"/>
  <c r="D52" i="11" s="1"/>
  <c r="D39" i="11"/>
  <c r="D46" i="11" s="1"/>
  <c r="D53" i="11" s="1"/>
  <c r="D40" i="11"/>
  <c r="D47" i="11" s="1"/>
  <c r="D54" i="11" s="1"/>
  <c r="D41" i="11"/>
  <c r="D48" i="11" s="1"/>
  <c r="D55" i="11" s="1"/>
  <c r="D36" i="11"/>
  <c r="D43" i="11" s="1"/>
  <c r="B56" i="11"/>
  <c r="B55" i="11"/>
  <c r="B54" i="11"/>
  <c r="B53" i="11"/>
  <c r="B52" i="11"/>
  <c r="B51" i="11"/>
  <c r="B49" i="11"/>
  <c r="B48" i="11"/>
  <c r="B47" i="11"/>
  <c r="B46" i="11"/>
  <c r="B45" i="11"/>
  <c r="B44" i="11"/>
  <c r="B42" i="11"/>
  <c r="B41" i="11"/>
  <c r="B40" i="11"/>
  <c r="B39" i="11"/>
  <c r="B38" i="11"/>
  <c r="F37" i="11"/>
  <c r="H37" i="11" s="1"/>
  <c r="B37" i="11"/>
  <c r="D50" i="11" l="1"/>
  <c r="F51" i="11" s="1"/>
  <c r="F44" i="11"/>
  <c r="F45" i="11"/>
  <c r="F52" i="11"/>
  <c r="F38" i="11"/>
  <c r="B304" i="11"/>
  <c r="G52" i="11" l="1"/>
  <c r="H52" i="11"/>
  <c r="G45" i="11"/>
  <c r="H45" i="11"/>
  <c r="G51" i="11"/>
  <c r="H51" i="11"/>
  <c r="G38" i="11"/>
  <c r="H38" i="11"/>
  <c r="F46" i="11"/>
  <c r="G44" i="11"/>
  <c r="H44" i="11"/>
  <c r="F47" i="11"/>
  <c r="F53" i="11"/>
  <c r="F48" i="11"/>
  <c r="F39" i="11"/>
  <c r="P3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14" i="11"/>
  <c r="P2" i="11"/>
  <c r="M214" i="11"/>
  <c r="F30" i="11"/>
  <c r="G30" i="11" s="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22" i="11"/>
  <c r="G2" i="11"/>
  <c r="L38" i="1"/>
  <c r="F2" i="11"/>
  <c r="R2" i="11"/>
  <c r="A2" i="11" s="1"/>
  <c r="O2" i="11"/>
  <c r="E214" i="11"/>
  <c r="F214" i="11" s="1"/>
  <c r="E215" i="11"/>
  <c r="F215" i="11" s="1"/>
  <c r="E216" i="11"/>
  <c r="F216" i="11" s="1"/>
  <c r="E217" i="11"/>
  <c r="F217" i="11" s="1"/>
  <c r="E218" i="11"/>
  <c r="F218" i="11" s="1"/>
  <c r="E219" i="11"/>
  <c r="F219" i="11" s="1"/>
  <c r="E220" i="11"/>
  <c r="F220" i="11" s="1"/>
  <c r="E221" i="11"/>
  <c r="F221" i="11" s="1"/>
  <c r="E222" i="11"/>
  <c r="F222" i="11" s="1"/>
  <c r="E223" i="11"/>
  <c r="F223" i="11" s="1"/>
  <c r="E224" i="11"/>
  <c r="F224" i="11" s="1"/>
  <c r="E225" i="11"/>
  <c r="F225" i="11" s="1"/>
  <c r="E226" i="11"/>
  <c r="F226" i="11" s="1"/>
  <c r="E227" i="11"/>
  <c r="F227" i="11" s="1"/>
  <c r="E228" i="11"/>
  <c r="F228" i="11" s="1"/>
  <c r="E229" i="11"/>
  <c r="F229" i="11" s="1"/>
  <c r="E230" i="11"/>
  <c r="F230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37" i="11"/>
  <c r="F237" i="11" s="1"/>
  <c r="E238" i="11"/>
  <c r="F238" i="11" s="1"/>
  <c r="E239" i="11"/>
  <c r="F239" i="11" s="1"/>
  <c r="E240" i="11"/>
  <c r="F240" i="11" s="1"/>
  <c r="E241" i="11"/>
  <c r="F241" i="11" s="1"/>
  <c r="E242" i="11"/>
  <c r="F242" i="11" s="1"/>
  <c r="E243" i="11"/>
  <c r="F243" i="11" s="1"/>
  <c r="E244" i="11"/>
  <c r="F244" i="11" s="1"/>
  <c r="E245" i="11"/>
  <c r="F245" i="11" s="1"/>
  <c r="E246" i="11"/>
  <c r="F246" i="11" s="1"/>
  <c r="E247" i="11"/>
  <c r="F247" i="11" s="1"/>
  <c r="E248" i="11"/>
  <c r="F248" i="11" s="1"/>
  <c r="E249" i="11"/>
  <c r="F249" i="11" s="1"/>
  <c r="E250" i="11"/>
  <c r="F250" i="11" s="1"/>
  <c r="E251" i="11"/>
  <c r="F251" i="11" s="1"/>
  <c r="E252" i="11"/>
  <c r="F252" i="11" s="1"/>
  <c r="E253" i="11"/>
  <c r="F253" i="11" s="1"/>
  <c r="E254" i="11"/>
  <c r="F254" i="11" s="1"/>
  <c r="E255" i="11"/>
  <c r="F255" i="11" s="1"/>
  <c r="E256" i="11"/>
  <c r="F256" i="11" s="1"/>
  <c r="E257" i="11"/>
  <c r="F257" i="11" s="1"/>
  <c r="E258" i="11"/>
  <c r="F258" i="11" s="1"/>
  <c r="E259" i="11"/>
  <c r="F259" i="11" s="1"/>
  <c r="E260" i="11"/>
  <c r="F260" i="11" s="1"/>
  <c r="E261" i="11"/>
  <c r="F261" i="11" s="1"/>
  <c r="E262" i="11"/>
  <c r="F262" i="11" s="1"/>
  <c r="E263" i="11"/>
  <c r="F263" i="11" s="1"/>
  <c r="E264" i="11"/>
  <c r="F264" i="11" s="1"/>
  <c r="E265" i="11"/>
  <c r="F265" i="11" s="1"/>
  <c r="E266" i="11"/>
  <c r="F266" i="11" s="1"/>
  <c r="E267" i="11"/>
  <c r="F267" i="11" s="1"/>
  <c r="E268" i="11"/>
  <c r="F268" i="11" s="1"/>
  <c r="E269" i="11"/>
  <c r="F269" i="11" s="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D26" i="11"/>
  <c r="D25" i="11"/>
  <c r="D24" i="11"/>
  <c r="D23" i="11"/>
  <c r="D22" i="11"/>
  <c r="D21" i="11"/>
  <c r="D20" i="11"/>
  <c r="B35" i="11"/>
  <c r="G29" i="11"/>
  <c r="H29" i="11"/>
  <c r="B30" i="11"/>
  <c r="B31" i="11"/>
  <c r="B32" i="11"/>
  <c r="B33" i="11"/>
  <c r="B34" i="11"/>
  <c r="H35" i="11"/>
  <c r="H2" i="11"/>
  <c r="I2" i="11"/>
  <c r="J2" i="11"/>
  <c r="F36" i="1"/>
  <c r="G17" i="1" l="1"/>
  <c r="B2" i="11"/>
  <c r="A16" i="11"/>
  <c r="G48" i="11"/>
  <c r="H48" i="11"/>
  <c r="G47" i="11"/>
  <c r="H47" i="11"/>
  <c r="H39" i="11"/>
  <c r="G39" i="11"/>
  <c r="G53" i="11"/>
  <c r="H53" i="11"/>
  <c r="G46" i="11"/>
  <c r="H46" i="11"/>
  <c r="F54" i="11"/>
  <c r="F40" i="11"/>
  <c r="A15" i="11"/>
  <c r="D2" i="11" s="1"/>
  <c r="B307" i="11"/>
  <c r="E15" i="1"/>
  <c r="E13" i="1"/>
  <c r="E2" i="11"/>
  <c r="F31" i="11"/>
  <c r="G31" i="11" s="1"/>
  <c r="C2" i="11"/>
  <c r="A17" i="11" s="1"/>
  <c r="L2" i="11" s="1"/>
  <c r="H30" i="11"/>
  <c r="G15" i="1"/>
  <c r="G13" i="1"/>
  <c r="G40" i="11" l="1"/>
  <c r="H40" i="11"/>
  <c r="G54" i="11"/>
  <c r="H54" i="11"/>
  <c r="F55" i="11"/>
  <c r="F41" i="11"/>
  <c r="K2" i="11"/>
  <c r="F46" i="1" s="1"/>
  <c r="F50" i="1" s="1"/>
  <c r="H31" i="11"/>
  <c r="F32" i="11"/>
  <c r="F33" i="11" s="1"/>
  <c r="H41" i="11" l="1"/>
  <c r="G41" i="11"/>
  <c r="G55" i="11"/>
  <c r="H55" i="11"/>
  <c r="B306" i="11"/>
  <c r="B308" i="11"/>
  <c r="G32" i="11"/>
  <c r="H32" i="11"/>
  <c r="G33" i="11" l="1"/>
  <c r="H33" i="11"/>
  <c r="F34" i="11"/>
  <c r="G34" i="11" l="1"/>
  <c r="H34" i="11"/>
</calcChain>
</file>

<file path=xl/comments1.xml><?xml version="1.0" encoding="utf-8"?>
<comments xmlns="http://schemas.openxmlformats.org/spreadsheetml/2006/main">
  <authors>
    <author>fsalvi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maggiorazione positiva per ING e PSYCO
"maggiorazione" negativa per Part-time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Nessun riferimento a questa colonna
</t>
        </r>
      </text>
    </comment>
    <comment ref="F272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</commentList>
</comments>
</file>

<file path=xl/sharedStrings.xml><?xml version="1.0" encoding="utf-8"?>
<sst xmlns="http://schemas.openxmlformats.org/spreadsheetml/2006/main" count="754" uniqueCount="157">
  <si>
    <t>COD_DIP</t>
  </si>
  <si>
    <t>D1-LLS</t>
  </si>
  <si>
    <t>LM5</t>
  </si>
  <si>
    <t>LM</t>
  </si>
  <si>
    <t>D5-GIU</t>
  </si>
  <si>
    <t>LS</t>
  </si>
  <si>
    <t>IC</t>
  </si>
  <si>
    <t>D8-ING</t>
  </si>
  <si>
    <t>L2</t>
  </si>
  <si>
    <t>NO</t>
  </si>
  <si>
    <t>SI</t>
  </si>
  <si>
    <t>D7-ING</t>
  </si>
  <si>
    <t>FC</t>
  </si>
  <si>
    <t>D2-ECO</t>
  </si>
  <si>
    <t>RI</t>
  </si>
  <si>
    <t>D4-FOR</t>
  </si>
  <si>
    <t>D6-UMA</t>
  </si>
  <si>
    <t>CDS</t>
  </si>
  <si>
    <t>AC</t>
  </si>
  <si>
    <t>TI</t>
  </si>
  <si>
    <t>n_FC</t>
  </si>
  <si>
    <t>COMB</t>
  </si>
  <si>
    <t>CRED</t>
  </si>
  <si>
    <t>DIP</t>
  </si>
  <si>
    <t>FAS</t>
  </si>
  <si>
    <t>PT</t>
  </si>
  <si>
    <t>CFU</t>
  </si>
  <si>
    <t>TIPO_CORSO</t>
  </si>
  <si>
    <t>fascia</t>
  </si>
  <si>
    <t>TR+BL</t>
  </si>
  <si>
    <t>importo</t>
  </si>
  <si>
    <t>min</t>
  </si>
  <si>
    <t>max</t>
  </si>
  <si>
    <t>totale</t>
  </si>
  <si>
    <t>MAGGIORAZ</t>
  </si>
  <si>
    <t>La tabella è ordinata sulla colonna COMB (per motivi di cerca_vert)</t>
  </si>
  <si>
    <t>La colonna MAGG contiene la maggiorazione rispetto alle rate base (piu basse) per fascia, nella tabella arancio J109:K116</t>
  </si>
  <si>
    <t>MERITO</t>
  </si>
  <si>
    <t>MATR</t>
  </si>
  <si>
    <t>AS</t>
  </si>
  <si>
    <t>0-13</t>
  </si>
  <si>
    <t>13-30</t>
  </si>
  <si>
    <t>30-99</t>
  </si>
  <si>
    <t>% scaglione</t>
  </si>
  <si>
    <t>Euro</t>
  </si>
  <si>
    <t>PARAMETRO UNIVERSALMENTE VALIDO</t>
  </si>
  <si>
    <t>minimo NON BENEF</t>
  </si>
  <si>
    <t>percentuale base (max 7% da norma)</t>
  </si>
  <si>
    <t>%</t>
  </si>
  <si>
    <t>percentuale fuori corso (precedente maggiorata del 50%)</t>
  </si>
  <si>
    <t>percentuale Part-Time</t>
  </si>
  <si>
    <t>minimo BENEF (&gt;= 2 FC e Ise &lt; 30000)</t>
  </si>
  <si>
    <t>PSYCOTAX</t>
  </si>
  <si>
    <t>Magg con PT</t>
  </si>
  <si>
    <t>A</t>
  </si>
  <si>
    <t>B</t>
  </si>
  <si>
    <t>C</t>
  </si>
  <si>
    <t>D</t>
  </si>
  <si>
    <t>E</t>
  </si>
  <si>
    <t>F</t>
  </si>
  <si>
    <t>G</t>
  </si>
  <si>
    <t>Corsi ECO-GIU-LLS</t>
  </si>
  <si>
    <t>PSICO</t>
  </si>
  <si>
    <t>ING</t>
  </si>
  <si>
    <t>Corsi PSICO</t>
  </si>
  <si>
    <t>Corsi ING</t>
  </si>
  <si>
    <t>TABELLA MAGGIORAZIONI</t>
  </si>
  <si>
    <t>PSYCO</t>
  </si>
  <si>
    <t>ECO-GIU-LLS</t>
  </si>
  <si>
    <t>Anno di Corso</t>
  </si>
  <si>
    <t>Posizione Iscrizione</t>
  </si>
  <si>
    <t>Label</t>
  </si>
  <si>
    <t>Isee</t>
  </si>
  <si>
    <t>Part Time</t>
  </si>
  <si>
    <t>Reddito</t>
  </si>
  <si>
    <t>Gruppo Tasse</t>
  </si>
  <si>
    <t xml:space="preserve">Simulazione </t>
  </si>
  <si>
    <t>Fascia</t>
  </si>
  <si>
    <t>Carriera</t>
  </si>
  <si>
    <t>Anni Fuori Corso</t>
  </si>
  <si>
    <t>Contributo</t>
  </si>
  <si>
    <t>Indicare 99.999.999 se Isee non Disponibile</t>
  </si>
  <si>
    <t>CONTRIBUTI</t>
  </si>
  <si>
    <t>Riordinati per motivi di cerca_vert</t>
  </si>
  <si>
    <t>POSISCR</t>
  </si>
  <si>
    <t>IC - In Corso</t>
  </si>
  <si>
    <t>FC - Fuori Corso</t>
  </si>
  <si>
    <t>RI - Ripetente</t>
  </si>
  <si>
    <t>PARTTIME</t>
  </si>
  <si>
    <t>Full Time</t>
  </si>
  <si>
    <t>AREATAX</t>
  </si>
  <si>
    <t>Area</t>
  </si>
  <si>
    <t>Contributo omnicomprensivo a cui aggiungere Bollo e Tassa regionale</t>
  </si>
  <si>
    <t>Anni FC</t>
  </si>
  <si>
    <t>Anni di Corso</t>
  </si>
  <si>
    <t>&gt;5</t>
  </si>
  <si>
    <t>convalida dati dinamica (attenzione ai nomi degli intervalli!)</t>
  </si>
  <si>
    <t>Selezionare la posizione di iscrizione</t>
  </si>
  <si>
    <t>Se Fuori Corso, selezionare numero anni di fuori corso</t>
  </si>
  <si>
    <t>Selezionare anno di corso, se Fuori Corso selezionare l'ultimo anno di corso</t>
  </si>
  <si>
    <t>Selezionare tipologia iscrizione</t>
  </si>
  <si>
    <t>Area 3 - Corsi della Scuola di Ingegneria</t>
  </si>
  <si>
    <t>nota blu</t>
  </si>
  <si>
    <t>nota verde/rosso</t>
  </si>
  <si>
    <t>nota giallo</t>
  </si>
  <si>
    <t>magg/rid</t>
  </si>
  <si>
    <t>Contributo omnicomprensivo calcolato in percentuale sul valore dell'indicatore ISEE secondo suddivisione in scaglioni</t>
  </si>
  <si>
    <t>merito</t>
  </si>
  <si>
    <t>Esonero totale dal pagamento del contributo omnicomprensivo (Art. 3, 1 del Regolamento)</t>
  </si>
  <si>
    <t>per i corsi di laurea triennali, magistrali e magistrali a ciclo unico</t>
  </si>
  <si>
    <t>Area 2 - Corsi Sc. Psicologiche, Psicologia Clicnica, Clinical Psycology, Sc. Formazione primaria</t>
  </si>
  <si>
    <t>Area 1 - Corsi dei Dip. Saemq, Lingue, Giurisprudenza, Scienze Umane e Lettere</t>
  </si>
  <si>
    <t>Incremento Fisso contributo Fuori Corso senza merito oltre il II anno</t>
  </si>
  <si>
    <t>parttime</t>
  </si>
  <si>
    <t>Lo strumento NON è utilizzabile per studenti internazionali con ISEEU parificato</t>
  </si>
  <si>
    <t>Simulatore Contribuzione Studentesca a.a. 2018/2019</t>
  </si>
  <si>
    <t>Soglia</t>
  </si>
  <si>
    <t>soglia ISEE esonero</t>
  </si>
  <si>
    <t>IC - FC</t>
  </si>
  <si>
    <t>1FC</t>
  </si>
  <si>
    <t>2FC</t>
  </si>
  <si>
    <t>3FC</t>
  </si>
  <si>
    <t>Chiave di ricerca merito</t>
  </si>
  <si>
    <t>Chiave di ricerca tab2 - contributi</t>
  </si>
  <si>
    <t>Chiave di ricerca magg_rid</t>
  </si>
  <si>
    <t>A-IC</t>
  </si>
  <si>
    <t>B-IC</t>
  </si>
  <si>
    <t>C-IC</t>
  </si>
  <si>
    <t>D-IC</t>
  </si>
  <si>
    <t>E-IC</t>
  </si>
  <si>
    <t>F-IC</t>
  </si>
  <si>
    <t>G-IC</t>
  </si>
  <si>
    <t>A-1FC</t>
  </si>
  <si>
    <t>B-1FC</t>
  </si>
  <si>
    <t>C-1FC</t>
  </si>
  <si>
    <t>D-1FC</t>
  </si>
  <si>
    <t>E-1FC</t>
  </si>
  <si>
    <t>F-1FC</t>
  </si>
  <si>
    <t>G-1FC</t>
  </si>
  <si>
    <t>A-2FC</t>
  </si>
  <si>
    <t>B-2FC</t>
  </si>
  <si>
    <t>C-2FC</t>
  </si>
  <si>
    <t>D-2FC</t>
  </si>
  <si>
    <t>E-2FC</t>
  </si>
  <si>
    <t>F-2FC</t>
  </si>
  <si>
    <t>G-2FC</t>
  </si>
  <si>
    <t>A-3FC</t>
  </si>
  <si>
    <t>B-3FC</t>
  </si>
  <si>
    <t>C-3FC</t>
  </si>
  <si>
    <t>D-3FC</t>
  </si>
  <si>
    <t>E-3FC</t>
  </si>
  <si>
    <t>F-3FC</t>
  </si>
  <si>
    <t>G-3FC</t>
  </si>
  <si>
    <t>FAS-AC</t>
  </si>
  <si>
    <t>uso interno</t>
  </si>
  <si>
    <t>Iscrizione a.a. 2018/2019</t>
  </si>
  <si>
    <t>Indicare i CFU acquisiti dal 11 agosto 2017 al 10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</si>
</sst>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i/>
      <sz val="9"/>
      <color indexed="8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  <font>
      <b/>
      <sz val="12"/>
      <color theme="6" tint="0.79998168889431442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3"/>
      <color indexed="8"/>
      <name val="Arial"/>
      <family val="2"/>
    </font>
    <font>
      <i/>
      <strike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117"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2" fontId="4" fillId="2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1" fillId="0" borderId="0" xfId="1" applyNumberFormat="1" applyFill="1" applyBorder="1" applyProtection="1"/>
    <xf numFmtId="4" fontId="0" fillId="5" borderId="0" xfId="0" applyNumberFormat="1" applyFill="1" applyBorder="1" applyProtection="1"/>
    <xf numFmtId="4" fontId="0" fillId="4" borderId="0" xfId="0" applyNumberFormat="1" applyFill="1" applyBorder="1" applyProtection="1"/>
    <xf numFmtId="4" fontId="0" fillId="3" borderId="0" xfId="0" applyNumberFormat="1" applyFill="1" applyBorder="1" applyProtection="1"/>
    <xf numFmtId="2" fontId="0" fillId="0" borderId="0" xfId="1" applyNumberFormat="1" applyFont="1" applyFill="1" applyBorder="1" applyProtection="1"/>
    <xf numFmtId="4" fontId="1" fillId="5" borderId="0" xfId="1" applyNumberFormat="1" applyFill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2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3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9" xfId="0" applyFont="1" applyBorder="1" applyAlignment="1" applyProtection="1">
      <alignment horizontal="center"/>
      <protection locked="0"/>
    </xf>
    <xf numFmtId="0" fontId="12" fillId="0" borderId="0" xfId="0" applyFont="1" applyProtection="1"/>
    <xf numFmtId="0" fontId="11" fillId="6" borderId="7" xfId="0" applyFont="1" applyFill="1" applyBorder="1" applyProtection="1"/>
    <xf numFmtId="0" fontId="11" fillId="6" borderId="6" xfId="0" applyFont="1" applyFill="1" applyBorder="1" applyProtection="1"/>
    <xf numFmtId="0" fontId="12" fillId="6" borderId="6" xfId="0" applyFont="1" applyFill="1" applyBorder="1" applyProtection="1"/>
    <xf numFmtId="0" fontId="12" fillId="6" borderId="8" xfId="0" applyFont="1" applyFill="1" applyBorder="1" applyProtection="1"/>
    <xf numFmtId="0" fontId="11" fillId="6" borderId="2" xfId="0" applyFont="1" applyFill="1" applyBorder="1" applyProtection="1"/>
    <xf numFmtId="0" fontId="13" fillId="6" borderId="0" xfId="0" applyFont="1" applyFill="1" applyBorder="1" applyProtection="1"/>
    <xf numFmtId="0" fontId="12" fillId="6" borderId="0" xfId="0" applyFont="1" applyFill="1" applyBorder="1" applyProtection="1"/>
    <xf numFmtId="0" fontId="12" fillId="6" borderId="3" xfId="0" applyFont="1" applyFill="1" applyBorder="1" applyProtection="1"/>
    <xf numFmtId="0" fontId="12" fillId="6" borderId="2" xfId="0" applyFont="1" applyFill="1" applyBorder="1" applyProtection="1"/>
    <xf numFmtId="0" fontId="14" fillId="6" borderId="0" xfId="0" applyFont="1" applyFill="1" applyBorder="1" applyProtection="1"/>
    <xf numFmtId="0" fontId="15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0" fontId="14" fillId="6" borderId="3" xfId="0" applyFont="1" applyFill="1" applyBorder="1" applyProtection="1"/>
    <xf numFmtId="0" fontId="12" fillId="6" borderId="1" xfId="0" applyFont="1" applyFill="1" applyBorder="1" applyProtection="1"/>
    <xf numFmtId="0" fontId="12" fillId="6" borderId="4" xfId="0" applyFont="1" applyFill="1" applyBorder="1" applyProtection="1"/>
    <xf numFmtId="0" fontId="12" fillId="6" borderId="4" xfId="0" applyFont="1" applyFill="1" applyBorder="1" applyAlignment="1" applyProtection="1">
      <alignment horizontal="center"/>
    </xf>
    <xf numFmtId="0" fontId="12" fillId="6" borderId="5" xfId="0" applyFont="1" applyFill="1" applyBorder="1" applyProtection="1"/>
    <xf numFmtId="0" fontId="12" fillId="0" borderId="0" xfId="0" applyFont="1" applyAlignment="1" applyProtection="1">
      <alignment horizontal="center"/>
    </xf>
    <xf numFmtId="0" fontId="12" fillId="6" borderId="7" xfId="0" applyFont="1" applyFill="1" applyBorder="1" applyProtection="1"/>
    <xf numFmtId="0" fontId="12" fillId="6" borderId="6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/>
    <xf numFmtId="0" fontId="14" fillId="6" borderId="0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6" xfId="0" applyFont="1" applyFill="1" applyBorder="1" applyProtection="1"/>
    <xf numFmtId="0" fontId="12" fillId="5" borderId="6" xfId="0" applyFont="1" applyFill="1" applyBorder="1" applyAlignment="1" applyProtection="1">
      <alignment horizontal="center"/>
    </xf>
    <xf numFmtId="0" fontId="12" fillId="5" borderId="8" xfId="0" applyFont="1" applyFill="1" applyBorder="1" applyProtection="1"/>
    <xf numFmtId="0" fontId="12" fillId="5" borderId="2" xfId="0" applyFont="1" applyFill="1" applyBorder="1" applyProtection="1"/>
    <xf numFmtId="0" fontId="13" fillId="5" borderId="0" xfId="0" applyFont="1" applyFill="1" applyBorder="1" applyProtection="1"/>
    <xf numFmtId="0" fontId="12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0" fontId="12" fillId="5" borderId="3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164" fontId="11" fillId="5" borderId="9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Protection="1"/>
    <xf numFmtId="0" fontId="12" fillId="5" borderId="4" xfId="0" applyFont="1" applyFill="1" applyBorder="1" applyProtection="1"/>
    <xf numFmtId="0" fontId="12" fillId="5" borderId="4" xfId="0" applyFont="1" applyFill="1" applyBorder="1" applyAlignment="1" applyProtection="1">
      <alignment horizontal="center"/>
    </xf>
    <xf numFmtId="0" fontId="12" fillId="5" borderId="5" xfId="0" applyFont="1" applyFill="1" applyBorder="1" applyProtection="1"/>
    <xf numFmtId="0" fontId="0" fillId="0" borderId="0" xfId="0" applyAlignment="1" applyProtection="1">
      <alignment horizontal="right"/>
    </xf>
    <xf numFmtId="0" fontId="16" fillId="6" borderId="0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4" fontId="12" fillId="0" borderId="9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/>
    <xf numFmtId="0" fontId="18" fillId="0" borderId="0" xfId="0" applyFont="1" applyProtection="1"/>
    <xf numFmtId="2" fontId="12" fillId="5" borderId="0" xfId="0" applyNumberFormat="1" applyFont="1" applyFill="1" applyBorder="1" applyProtection="1"/>
    <xf numFmtId="9" fontId="1" fillId="0" borderId="0" xfId="1"/>
    <xf numFmtId="0" fontId="0" fillId="6" borderId="0" xfId="0" applyFill="1" applyProtection="1"/>
    <xf numFmtId="0" fontId="0" fillId="6" borderId="0" xfId="0" applyFill="1" applyBorder="1" applyAlignment="1" applyProtection="1">
      <alignment horizontal="center"/>
    </xf>
    <xf numFmtId="2" fontId="0" fillId="6" borderId="0" xfId="0" applyNumberFormat="1" applyFill="1" applyProtection="1"/>
    <xf numFmtId="0" fontId="0" fillId="7" borderId="0" xfId="0" applyFill="1" applyProtection="1"/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Protection="1"/>
    <xf numFmtId="0" fontId="21" fillId="5" borderId="0" xfId="0" applyFont="1" applyFill="1" applyBorder="1" applyProtection="1"/>
    <xf numFmtId="0" fontId="0" fillId="8" borderId="0" xfId="0" applyFill="1" applyBorder="1" applyProtection="1"/>
    <xf numFmtId="0" fontId="0" fillId="0" borderId="0" xfId="0" applyFill="1" applyProtection="1"/>
    <xf numFmtId="4" fontId="0" fillId="0" borderId="0" xfId="0" applyNumberFormat="1" applyFill="1" applyBorder="1" applyProtection="1"/>
    <xf numFmtId="4" fontId="1" fillId="0" borderId="0" xfId="1" applyNumberFormat="1" applyFill="1" applyBorder="1" applyProtection="1"/>
    <xf numFmtId="164" fontId="21" fillId="5" borderId="0" xfId="0" applyNumberFormat="1" applyFont="1" applyFill="1" applyBorder="1" applyAlignment="1" applyProtection="1">
      <alignment horizontal="center"/>
    </xf>
    <xf numFmtId="0" fontId="18" fillId="5" borderId="0" xfId="0" applyFont="1" applyFill="1" applyBorder="1" applyProtection="1"/>
    <xf numFmtId="0" fontId="1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textRotation="90"/>
    </xf>
    <xf numFmtId="2" fontId="0" fillId="3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showGridLines="0" showRowColHeaders="0" tabSelected="1" zoomScaleNormal="100" workbookViewId="0">
      <selection activeCell="F11" sqref="F11"/>
    </sheetView>
  </sheetViews>
  <sheetFormatPr defaultRowHeight="15" x14ac:dyDescent="0.2"/>
  <cols>
    <col min="1" max="1" width="4.28515625" style="36" customWidth="1"/>
    <col min="2" max="3" width="3.7109375" style="36" customWidth="1"/>
    <col min="4" max="4" width="18.85546875" style="36" customWidth="1"/>
    <col min="5" max="5" width="9.85546875" style="36" customWidth="1"/>
    <col min="6" max="6" width="23.140625" style="36" customWidth="1"/>
    <col min="7" max="7" width="10.85546875" style="36" customWidth="1"/>
    <col min="8" max="8" width="17.7109375" style="36" customWidth="1"/>
    <col min="9" max="9" width="23.42578125" style="36" customWidth="1"/>
    <col min="10" max="10" width="4.85546875" style="36" customWidth="1"/>
    <col min="11" max="11" width="27.140625" style="36" customWidth="1"/>
    <col min="12" max="12" width="5.85546875" style="36" customWidth="1"/>
    <col min="13" max="13" width="9.140625" style="36"/>
    <col min="14" max="21" width="9.140625" style="36" customWidth="1"/>
    <col min="22" max="22" width="10" style="36" customWidth="1"/>
    <col min="23" max="23" width="12.28515625" style="36" bestFit="1" customWidth="1"/>
    <col min="24" max="16384" width="9.140625" style="36"/>
  </cols>
  <sheetData>
    <row r="2" spans="2:12" ht="18" x14ac:dyDescent="0.25">
      <c r="B2" s="100" t="s">
        <v>115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" x14ac:dyDescent="0.25">
      <c r="B3" s="101" t="s">
        <v>109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2:12" ht="6.75" customHeight="1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6.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 ht="16.5" customHeight="1" x14ac:dyDescent="0.2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7.5" customHeight="1" thickBot="1" x14ac:dyDescent="0.25"/>
    <row r="8" spans="2:12" ht="4.5" customHeight="1" x14ac:dyDescent="0.25">
      <c r="B8" s="37"/>
      <c r="C8" s="38"/>
      <c r="D8" s="39"/>
      <c r="E8" s="39"/>
      <c r="F8" s="39"/>
      <c r="G8" s="39"/>
      <c r="H8" s="39"/>
      <c r="I8" s="39"/>
      <c r="J8" s="39"/>
      <c r="K8" s="39"/>
      <c r="L8" s="40"/>
    </row>
    <row r="9" spans="2:12" ht="15.75" x14ac:dyDescent="0.25">
      <c r="B9" s="41"/>
      <c r="C9" s="42" t="s">
        <v>155</v>
      </c>
      <c r="D9" s="43"/>
      <c r="E9" s="43"/>
      <c r="F9" s="43"/>
      <c r="G9" s="43"/>
      <c r="H9" s="43"/>
      <c r="I9" s="43"/>
      <c r="J9" s="43"/>
      <c r="K9" s="43"/>
      <c r="L9" s="44"/>
    </row>
    <row r="10" spans="2:12" ht="4.5" customHeight="1" x14ac:dyDescent="0.2">
      <c r="B10" s="45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ht="15.75" x14ac:dyDescent="0.25">
      <c r="B11" s="45"/>
      <c r="C11" s="43"/>
      <c r="D11" s="43" t="s">
        <v>70</v>
      </c>
      <c r="E11" s="43"/>
      <c r="F11" s="35" t="s">
        <v>86</v>
      </c>
      <c r="G11" s="46"/>
      <c r="H11" s="47" t="s">
        <v>97</v>
      </c>
      <c r="I11" s="43"/>
      <c r="J11" s="43"/>
      <c r="K11" s="43"/>
      <c r="L11" s="44"/>
    </row>
    <row r="12" spans="2:12" ht="4.5" customHeight="1" x14ac:dyDescent="0.25">
      <c r="B12" s="45"/>
      <c r="C12" s="43"/>
      <c r="D12" s="43"/>
      <c r="E12" s="43"/>
      <c r="F12" s="48"/>
      <c r="G12" s="46"/>
      <c r="H12" s="47"/>
      <c r="I12" s="43"/>
      <c r="J12" s="43"/>
      <c r="K12" s="43"/>
      <c r="L12" s="44"/>
    </row>
    <row r="13" spans="2:12" ht="15.75" x14ac:dyDescent="0.25">
      <c r="B13" s="45"/>
      <c r="C13" s="43"/>
      <c r="D13" s="43" t="s">
        <v>69</v>
      </c>
      <c r="E13" s="77" t="str">
        <f>"AC_"&amp;rifcalc!O2</f>
        <v>AC_FC</v>
      </c>
      <c r="F13" s="28">
        <v>3</v>
      </c>
      <c r="G13" s="46" t="str">
        <f ca="1">IF(ISNA(VLOOKUP(F13,INDIRECT(E13),1,FALSE)),"ERRORE","")</f>
        <v/>
      </c>
      <c r="H13" s="47" t="s">
        <v>99</v>
      </c>
      <c r="I13" s="43"/>
      <c r="J13" s="43"/>
      <c r="K13" s="43"/>
      <c r="L13" s="44"/>
    </row>
    <row r="14" spans="2:12" ht="4.5" customHeight="1" x14ac:dyDescent="0.25">
      <c r="B14" s="45"/>
      <c r="C14" s="43"/>
      <c r="D14" s="43"/>
      <c r="E14" s="43"/>
      <c r="F14" s="49"/>
      <c r="G14" s="46"/>
      <c r="H14" s="47"/>
      <c r="I14" s="43"/>
      <c r="J14" s="43"/>
      <c r="K14" s="43"/>
      <c r="L14" s="44"/>
    </row>
    <row r="15" spans="2:12" ht="15.75" x14ac:dyDescent="0.25">
      <c r="B15" s="45"/>
      <c r="C15" s="43"/>
      <c r="D15" s="43" t="s">
        <v>79</v>
      </c>
      <c r="E15" s="77" t="str">
        <f>"FC_"&amp;rifcalc!O2</f>
        <v>FC_FC</v>
      </c>
      <c r="F15" s="28">
        <v>2</v>
      </c>
      <c r="G15" s="46" t="str">
        <f t="shared" ref="G15" ca="1" si="0">IF(ISNA(VLOOKUP(F15,INDIRECT(E15),1,FALSE)),"ERRORE","")</f>
        <v/>
      </c>
      <c r="H15" s="47" t="s">
        <v>98</v>
      </c>
      <c r="I15" s="43"/>
      <c r="J15" s="43"/>
      <c r="K15" s="43"/>
      <c r="L15" s="44"/>
    </row>
    <row r="16" spans="2:12" ht="4.5" customHeight="1" x14ac:dyDescent="0.25">
      <c r="B16" s="45"/>
      <c r="C16" s="43"/>
      <c r="D16" s="43"/>
      <c r="E16" s="43"/>
      <c r="F16" s="48"/>
      <c r="G16" s="46"/>
      <c r="H16" s="47"/>
      <c r="I16" s="43"/>
      <c r="J16" s="43"/>
      <c r="K16" s="43"/>
      <c r="L16" s="44"/>
    </row>
    <row r="17" spans="2:12" ht="15.75" x14ac:dyDescent="0.25">
      <c r="B17" s="45"/>
      <c r="C17" s="43"/>
      <c r="D17" s="43" t="s">
        <v>73</v>
      </c>
      <c r="E17" s="43"/>
      <c r="F17" s="35" t="s">
        <v>89</v>
      </c>
      <c r="G17" s="46" t="str">
        <f>IF(OR(AND(rifcalc!P2&lt;&gt;"SI",rifcalc!P2&lt;&gt;"NO"),AND(rifcalc!P2="SI",rifcalc!O2&lt;&gt;"IC")),"ERRORE","")</f>
        <v/>
      </c>
      <c r="H17" s="47" t="s">
        <v>100</v>
      </c>
      <c r="I17" s="43"/>
      <c r="J17" s="43"/>
      <c r="K17" s="43"/>
      <c r="L17" s="50"/>
    </row>
    <row r="18" spans="2:12" ht="4.5" customHeight="1" thickBot="1" x14ac:dyDescent="0.25">
      <c r="B18" s="51"/>
      <c r="C18" s="52"/>
      <c r="D18" s="52"/>
      <c r="E18" s="52"/>
      <c r="F18" s="53"/>
      <c r="G18" s="52"/>
      <c r="H18" s="52"/>
      <c r="I18" s="52"/>
      <c r="J18" s="52"/>
      <c r="K18" s="52"/>
      <c r="L18" s="54"/>
    </row>
    <row r="19" spans="2:12" ht="6" customHeight="1" x14ac:dyDescent="0.2">
      <c r="F19" s="55"/>
    </row>
    <row r="20" spans="2:12" ht="6" customHeight="1" thickBot="1" x14ac:dyDescent="0.25">
      <c r="F20" s="55"/>
    </row>
    <row r="21" spans="2:12" ht="4.5" customHeight="1" x14ac:dyDescent="0.2">
      <c r="B21" s="56"/>
      <c r="C21" s="39"/>
      <c r="D21" s="39"/>
      <c r="E21" s="39"/>
      <c r="F21" s="57"/>
      <c r="G21" s="39"/>
      <c r="H21" s="39"/>
      <c r="I21" s="39"/>
      <c r="J21" s="39"/>
      <c r="K21" s="39"/>
      <c r="L21" s="40"/>
    </row>
    <row r="22" spans="2:12" ht="15.75" x14ac:dyDescent="0.25">
      <c r="B22" s="45"/>
      <c r="C22" s="42" t="s">
        <v>78</v>
      </c>
      <c r="D22" s="43"/>
      <c r="E22" s="43"/>
      <c r="F22" s="48"/>
      <c r="G22" s="43"/>
      <c r="H22" s="43"/>
      <c r="I22" s="43"/>
      <c r="J22" s="43"/>
      <c r="K22" s="43"/>
      <c r="L22" s="44"/>
    </row>
    <row r="23" spans="2:12" ht="4.5" customHeight="1" x14ac:dyDescent="0.2">
      <c r="B23" s="45"/>
      <c r="C23" s="43"/>
      <c r="D23" s="43"/>
      <c r="E23" s="43"/>
      <c r="F23" s="48"/>
      <c r="G23" s="43"/>
      <c r="H23" s="43"/>
      <c r="I23" s="43"/>
      <c r="J23" s="43"/>
      <c r="K23" s="43"/>
      <c r="L23" s="44"/>
    </row>
    <row r="24" spans="2:12" ht="15.75" x14ac:dyDescent="0.25">
      <c r="B24" s="45"/>
      <c r="C24" s="43"/>
      <c r="D24" s="43" t="s">
        <v>26</v>
      </c>
      <c r="E24" s="43"/>
      <c r="F24" s="29">
        <v>50</v>
      </c>
      <c r="G24" s="46"/>
      <c r="H24" s="58" t="s">
        <v>156</v>
      </c>
      <c r="I24" s="43"/>
      <c r="J24" s="43"/>
      <c r="K24" s="43"/>
      <c r="L24" s="44"/>
    </row>
    <row r="25" spans="2:12" ht="4.5" customHeight="1" thickBot="1" x14ac:dyDescent="0.25">
      <c r="B25" s="51"/>
      <c r="C25" s="52"/>
      <c r="D25" s="52"/>
      <c r="E25" s="52"/>
      <c r="F25" s="53"/>
      <c r="G25" s="52"/>
      <c r="H25" s="52"/>
      <c r="I25" s="52"/>
      <c r="J25" s="52"/>
      <c r="K25" s="52"/>
      <c r="L25" s="54"/>
    </row>
    <row r="26" spans="2:12" ht="6" customHeight="1" x14ac:dyDescent="0.2">
      <c r="F26" s="55"/>
    </row>
    <row r="27" spans="2:12" ht="6" customHeight="1" thickBot="1" x14ac:dyDescent="0.25">
      <c r="F27" s="55"/>
    </row>
    <row r="28" spans="2:12" ht="4.5" customHeight="1" x14ac:dyDescent="0.2">
      <c r="B28" s="56"/>
      <c r="C28" s="39"/>
      <c r="D28" s="39"/>
      <c r="E28" s="39"/>
      <c r="F28" s="57"/>
      <c r="G28" s="39"/>
      <c r="H28" s="39"/>
      <c r="I28" s="39"/>
      <c r="J28" s="39"/>
      <c r="K28" s="39"/>
      <c r="L28" s="40"/>
    </row>
    <row r="29" spans="2:12" ht="15.75" x14ac:dyDescent="0.25">
      <c r="B29" s="45"/>
      <c r="C29" s="42" t="s">
        <v>74</v>
      </c>
      <c r="D29" s="43"/>
      <c r="E29" s="43"/>
      <c r="F29" s="48"/>
      <c r="G29" s="43"/>
      <c r="H29" s="43"/>
      <c r="I29" s="43"/>
      <c r="J29" s="43"/>
      <c r="K29" s="43"/>
      <c r="L29" s="44"/>
    </row>
    <row r="30" spans="2:12" ht="4.5" customHeight="1" x14ac:dyDescent="0.2">
      <c r="B30" s="45"/>
      <c r="C30" s="43"/>
      <c r="D30" s="43"/>
      <c r="E30" s="43"/>
      <c r="F30" s="48"/>
      <c r="G30" s="43"/>
      <c r="H30" s="43"/>
      <c r="I30" s="43"/>
      <c r="J30" s="43"/>
      <c r="K30" s="43"/>
      <c r="L30" s="44"/>
    </row>
    <row r="31" spans="2:12" ht="15.75" x14ac:dyDescent="0.25">
      <c r="B31" s="45"/>
      <c r="C31" s="43"/>
      <c r="D31" s="43" t="s">
        <v>72</v>
      </c>
      <c r="E31" s="43"/>
      <c r="F31" s="81">
        <v>18001</v>
      </c>
      <c r="G31" s="46"/>
      <c r="H31" s="58" t="s">
        <v>81</v>
      </c>
      <c r="I31" s="43"/>
      <c r="J31" s="43"/>
      <c r="K31" s="43"/>
      <c r="L31" s="44"/>
    </row>
    <row r="32" spans="2:12" ht="4.5" customHeight="1" thickBot="1" x14ac:dyDescent="0.25">
      <c r="B32" s="51"/>
      <c r="C32" s="52"/>
      <c r="D32" s="52"/>
      <c r="E32" s="52"/>
      <c r="F32" s="53"/>
      <c r="G32" s="52"/>
      <c r="H32" s="52"/>
      <c r="I32" s="52"/>
      <c r="J32" s="52"/>
      <c r="K32" s="52"/>
      <c r="L32" s="54"/>
    </row>
    <row r="33" spans="2:12" ht="6" customHeight="1" x14ac:dyDescent="0.2">
      <c r="F33" s="55"/>
    </row>
    <row r="34" spans="2:12" ht="6" customHeight="1" thickBot="1" x14ac:dyDescent="0.25">
      <c r="F34" s="55"/>
    </row>
    <row r="35" spans="2:12" ht="4.5" customHeight="1" x14ac:dyDescent="0.2">
      <c r="B35" s="56"/>
      <c r="C35" s="39"/>
      <c r="D35" s="39"/>
      <c r="E35" s="39"/>
      <c r="F35" s="57"/>
      <c r="G35" s="39"/>
      <c r="H35" s="39"/>
      <c r="I35" s="39"/>
      <c r="J35" s="39"/>
      <c r="K35" s="39"/>
      <c r="L35" s="40"/>
    </row>
    <row r="36" spans="2:12" ht="15.75" x14ac:dyDescent="0.25">
      <c r="B36" s="45"/>
      <c r="C36" s="42" t="s">
        <v>75</v>
      </c>
      <c r="D36" s="43"/>
      <c r="E36" s="43"/>
      <c r="F36" s="59" t="str">
        <f>IF(OR(COUNTIF(F38:F39,"SI")&gt;1,COUNTIF(F38:F39,"NO")&gt;2),"ERRORE (deve esistere un solo SI)","")</f>
        <v/>
      </c>
      <c r="G36" s="43"/>
      <c r="H36" s="43"/>
      <c r="I36" s="43"/>
      <c r="J36" s="43"/>
      <c r="K36" s="43"/>
      <c r="L36" s="44"/>
    </row>
    <row r="37" spans="2:12" ht="4.5" customHeight="1" x14ac:dyDescent="0.2">
      <c r="B37" s="45"/>
      <c r="C37" s="43"/>
      <c r="D37" s="43"/>
      <c r="E37" s="43"/>
      <c r="F37" s="48"/>
      <c r="G37" s="43"/>
      <c r="H37" s="43"/>
      <c r="I37" s="43"/>
      <c r="J37" s="43"/>
      <c r="K37" s="43"/>
      <c r="L37" s="44"/>
    </row>
    <row r="38" spans="2:12" ht="15.75" x14ac:dyDescent="0.25">
      <c r="B38" s="45"/>
      <c r="C38" s="43"/>
      <c r="D38" s="43" t="s">
        <v>91</v>
      </c>
      <c r="E38" s="43"/>
      <c r="F38" s="103" t="s">
        <v>111</v>
      </c>
      <c r="G38" s="104"/>
      <c r="H38" s="104"/>
      <c r="I38" s="104"/>
      <c r="J38" s="104"/>
      <c r="K38" s="105"/>
      <c r="L38" s="50" t="str">
        <f>IF(ISNA(VLOOKUP(F38,areatax,1,FALSE)),"ERRORE","")</f>
        <v/>
      </c>
    </row>
    <row r="39" spans="2:12" ht="4.5" customHeight="1" x14ac:dyDescent="0.2">
      <c r="B39" s="45"/>
      <c r="C39" s="43"/>
      <c r="D39" s="43"/>
      <c r="E39" s="43"/>
      <c r="F39" s="48"/>
      <c r="G39" s="43"/>
      <c r="H39" s="47"/>
      <c r="I39" s="43"/>
      <c r="J39" s="43"/>
      <c r="K39" s="43"/>
      <c r="L39" s="44"/>
    </row>
    <row r="40" spans="2:12" ht="4.5" customHeight="1" thickBot="1" x14ac:dyDescent="0.25">
      <c r="B40" s="51"/>
      <c r="C40" s="52"/>
      <c r="D40" s="52"/>
      <c r="E40" s="52"/>
      <c r="F40" s="53"/>
      <c r="G40" s="52"/>
      <c r="H40" s="52"/>
      <c r="I40" s="52"/>
      <c r="J40" s="52"/>
      <c r="K40" s="52"/>
      <c r="L40" s="54"/>
    </row>
    <row r="41" spans="2:12" x14ac:dyDescent="0.2">
      <c r="F41" s="55"/>
    </row>
    <row r="42" spans="2:12" ht="15.75" thickBot="1" x14ac:dyDescent="0.25">
      <c r="F42" s="55"/>
    </row>
    <row r="43" spans="2:12" ht="4.5" customHeight="1" x14ac:dyDescent="0.2">
      <c r="B43" s="60"/>
      <c r="C43" s="61"/>
      <c r="D43" s="61"/>
      <c r="E43" s="61"/>
      <c r="F43" s="62"/>
      <c r="G43" s="61"/>
      <c r="H43" s="61"/>
      <c r="I43" s="61"/>
      <c r="J43" s="61"/>
      <c r="K43" s="61"/>
      <c r="L43" s="63"/>
    </row>
    <row r="44" spans="2:12" ht="15.75" x14ac:dyDescent="0.25">
      <c r="B44" s="64"/>
      <c r="C44" s="65" t="s">
        <v>76</v>
      </c>
      <c r="D44" s="66"/>
      <c r="E44" s="66"/>
      <c r="F44" s="67"/>
      <c r="G44" s="66"/>
      <c r="H44" s="66"/>
      <c r="I44" s="66"/>
      <c r="J44" s="66"/>
      <c r="K44" s="66"/>
      <c r="L44" s="68"/>
    </row>
    <row r="45" spans="2:12" ht="15.75" x14ac:dyDescent="0.25">
      <c r="B45" s="64"/>
      <c r="C45" s="66"/>
      <c r="D45" s="66"/>
      <c r="E45" s="66"/>
      <c r="F45" s="69"/>
      <c r="G45" s="66"/>
      <c r="H45" s="66"/>
      <c r="I45" s="66"/>
      <c r="J45" s="66"/>
      <c r="K45" s="66"/>
      <c r="L45" s="68"/>
    </row>
    <row r="46" spans="2:12" ht="15.75" hidden="1" x14ac:dyDescent="0.25">
      <c r="B46" s="64"/>
      <c r="C46" s="66"/>
      <c r="D46" s="66" t="s">
        <v>71</v>
      </c>
      <c r="E46" s="66"/>
      <c r="F46" s="70" t="str">
        <f>IF(rifcalc!K2="SI",IF(rifcalc!G2="NO",IF(F31&lt;=IseeSoglia,"blu",IF(F31&lt;=30000,"verde","giallo")),IF(F31&lt;=30000,"rosso","giallo")),IF(rifcalc!G2="si","gialloFC","giallo"))</f>
        <v>rosso</v>
      </c>
      <c r="G46" s="66"/>
      <c r="H46" s="98" t="s">
        <v>154</v>
      </c>
      <c r="I46" s="66"/>
      <c r="J46" s="66"/>
      <c r="K46" s="66"/>
      <c r="L46" s="68"/>
    </row>
    <row r="47" spans="2:12" ht="5.25" hidden="1" customHeight="1" x14ac:dyDescent="0.25">
      <c r="B47" s="64"/>
      <c r="C47" s="66"/>
      <c r="D47" s="66"/>
      <c r="E47" s="66"/>
      <c r="F47" s="69"/>
      <c r="G47" s="66"/>
      <c r="H47" s="66"/>
      <c r="I47" s="66"/>
      <c r="J47" s="66"/>
      <c r="K47" s="66"/>
      <c r="L47" s="68"/>
    </row>
    <row r="48" spans="2:12" ht="15.75" x14ac:dyDescent="0.25">
      <c r="B48" s="64"/>
      <c r="C48" s="66"/>
      <c r="D48" s="66" t="s">
        <v>77</v>
      </c>
      <c r="E48" s="66"/>
      <c r="F48" s="70" t="str">
        <f>IF(F31&lt;=rifcalc!$C$29,rifcalc!$A$29,IF(F31&lt;=rifcalc!$C$30,rifcalc!$A$30,IF(F31&lt;=rifcalc!$C$31,rifcalc!$A$31,IF(F31&lt;=rifcalc!$C$32,rifcalc!$A$32,IF(F31&lt;=rifcalc!$C$33,rifcalc!$A$33,IF(F31&lt;=rifcalc!$C$34,rifcalc!$A$34,rifcalc!$A$35))))))</f>
        <v>C</v>
      </c>
      <c r="G48" s="66"/>
      <c r="H48" s="97"/>
      <c r="I48" s="92"/>
      <c r="J48" s="66"/>
      <c r="K48" s="66"/>
      <c r="L48" s="68"/>
    </row>
    <row r="49" spans="2:12" ht="4.5" customHeight="1" x14ac:dyDescent="0.25">
      <c r="B49" s="64"/>
      <c r="C49" s="66"/>
      <c r="D49" s="66"/>
      <c r="E49" s="66"/>
      <c r="F49" s="69"/>
      <c r="G49" s="66"/>
      <c r="H49" s="66"/>
      <c r="I49" s="66"/>
      <c r="J49" s="66"/>
      <c r="K49" s="66"/>
      <c r="L49" s="68"/>
    </row>
    <row r="50" spans="2:12" ht="15.75" x14ac:dyDescent="0.25">
      <c r="B50" s="64"/>
      <c r="C50" s="66"/>
      <c r="D50" s="66" t="s">
        <v>80</v>
      </c>
      <c r="E50" s="66"/>
      <c r="F50" s="71">
        <f>IF(label="blu",0,(IF(label="verde",(isee-IseeSoglia)*(perc_base/100)+magg_rid,IF(label="rosso",MAX((isee-IseeSoglia)*(perc_fc/100)+magg_rid,minFC),IF(label="giallo",MAX(((isee-VLOOKUP(fas_ac,limiti_fas,2,FALSE))*VLOOKUP(fas_ac,limiti_fas,4,FALSE)/100)+VLOOKUP(fas_ac,limiti_fas,6,FALSE)+magg_rid,minFC),MAX(((isee-VLOOKUP(fas_ac,limiti_fas,2,FALSE))*VLOOKUP(fas_ac,limiti_fas,4,FALSE)/100)+VLOOKUP(fas_ac,limiti_fas,6,FALSE)+magg_rid+penalizza,minNoBenef)))))*part_full)</f>
        <v>200</v>
      </c>
      <c r="G50" s="84"/>
      <c r="H50" s="66" t="s">
        <v>92</v>
      </c>
      <c r="I50" s="66"/>
      <c r="J50" s="66"/>
      <c r="K50" s="66"/>
      <c r="L50" s="68"/>
    </row>
    <row r="51" spans="2:12" ht="4.5" customHeight="1" thickBot="1" x14ac:dyDescent="0.25">
      <c r="B51" s="72"/>
      <c r="C51" s="73"/>
      <c r="D51" s="73"/>
      <c r="E51" s="73"/>
      <c r="F51" s="74"/>
      <c r="G51" s="73"/>
      <c r="H51" s="73"/>
      <c r="I51" s="73"/>
      <c r="J51" s="73"/>
      <c r="K51" s="73"/>
      <c r="L51" s="75"/>
    </row>
    <row r="52" spans="2:12" x14ac:dyDescent="0.2">
      <c r="F52" s="55"/>
    </row>
    <row r="53" spans="2:12" x14ac:dyDescent="0.2">
      <c r="F53" s="55"/>
    </row>
    <row r="54" spans="2:12" x14ac:dyDescent="0.2">
      <c r="C54" s="83"/>
      <c r="D54" s="82"/>
      <c r="F54" s="55"/>
    </row>
    <row r="55" spans="2:12" ht="5.25" customHeight="1" x14ac:dyDescent="0.2">
      <c r="C55" s="83"/>
      <c r="D55" s="82"/>
      <c r="F55" s="55"/>
    </row>
    <row r="56" spans="2:12" x14ac:dyDescent="0.2">
      <c r="C56" s="82"/>
      <c r="D56" s="82"/>
      <c r="F56" s="55"/>
    </row>
    <row r="57" spans="2:12" x14ac:dyDescent="0.2">
      <c r="C57" s="82"/>
      <c r="D57" s="82"/>
    </row>
    <row r="58" spans="2:12" x14ac:dyDescent="0.2">
      <c r="C58" s="82"/>
      <c r="D58" s="82"/>
    </row>
    <row r="59" spans="2:12" x14ac:dyDescent="0.2">
      <c r="C59" s="82"/>
      <c r="D59" s="82"/>
    </row>
    <row r="60" spans="2:12" x14ac:dyDescent="0.2">
      <c r="D60" s="82"/>
    </row>
    <row r="61" spans="2:12" x14ac:dyDescent="0.2">
      <c r="D61" s="82"/>
    </row>
  </sheetData>
  <sheetProtection algorithmName="SHA-512" hashValue="pmFlnXusJXDUUdhU9lY+10VaF02eCPkjZeRGJPpwkxehXaETEc2UUdvjjwdda2n5EHJlBYzoC7uTbFundmae1w==" saltValue="UJ04T5FQ7aCM6f5SK/8/DA==" spinCount="100000" sheet="1" selectLockedCells="1"/>
  <mergeCells count="4">
    <mergeCell ref="B2:L2"/>
    <mergeCell ref="B3:L3"/>
    <mergeCell ref="B5:L6"/>
    <mergeCell ref="F38:K38"/>
  </mergeCells>
  <dataValidations count="6">
    <dataValidation type="list" allowBlank="1" showInputMessage="1" showErrorMessage="1" sqref="F14">
      <formula1>INDIRECT(F12)</formula1>
    </dataValidation>
    <dataValidation type="list" allowBlank="1" showInputMessage="1" showErrorMessage="1" sqref="F15">
      <formula1>INDIRECT(E15)</formula1>
    </dataValidation>
    <dataValidation type="list" allowBlank="1" showInputMessage="1" showErrorMessage="1" sqref="F11">
      <formula1>posiscr</formula1>
    </dataValidation>
    <dataValidation type="list" allowBlank="1" showInputMessage="1" showErrorMessage="1" sqref="F17">
      <formula1>parttime</formula1>
    </dataValidation>
    <dataValidation type="list" allowBlank="1" showInputMessage="1" showErrorMessage="1" sqref="F38">
      <formula1>areatax</formula1>
    </dataValidation>
    <dataValidation type="list" allowBlank="1" showInputMessage="1" showErrorMessage="1" sqref="F13">
      <formula1>INDIRECT($E$13)</formula1>
    </dataValidation>
  </dataValidations>
  <pageMargins left="0.25" right="0.22" top="0.55000000000000004" bottom="0.550000000000000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8"/>
  <sheetViews>
    <sheetView topLeftCell="C1" workbookViewId="0">
      <selection activeCell="O2" sqref="O2"/>
    </sheetView>
  </sheetViews>
  <sheetFormatPr defaultRowHeight="12.75" x14ac:dyDescent="0.2"/>
  <cols>
    <col min="1" max="2" width="9.140625" style="11"/>
    <col min="3" max="3" width="12.28515625" style="11" customWidth="1"/>
    <col min="4" max="4" width="13.140625" style="11" customWidth="1"/>
    <col min="5" max="5" width="17.7109375" style="11" bestFit="1" customWidth="1"/>
    <col min="6" max="6" width="13.85546875" style="11" customWidth="1"/>
    <col min="7" max="8" width="11.7109375" style="11" customWidth="1"/>
    <col min="9" max="11" width="9.140625" style="11"/>
    <col min="12" max="12" width="13.85546875" style="11" customWidth="1"/>
    <col min="13" max="13" width="9.140625" style="11"/>
    <col min="14" max="14" width="2.140625" style="11" customWidth="1"/>
    <col min="15" max="15" width="14.85546875" style="11" bestFit="1" customWidth="1"/>
    <col min="16" max="16384" width="9.140625" style="11"/>
  </cols>
  <sheetData>
    <row r="1" spans="1:18" x14ac:dyDescent="0.2">
      <c r="A1" s="2" t="s">
        <v>0</v>
      </c>
      <c r="B1" s="2" t="s">
        <v>27</v>
      </c>
      <c r="C1" s="2" t="s">
        <v>52</v>
      </c>
      <c r="D1" s="8" t="s">
        <v>26</v>
      </c>
      <c r="E1" s="9" t="s">
        <v>38</v>
      </c>
      <c r="F1" s="9" t="s">
        <v>39</v>
      </c>
      <c r="G1" s="9" t="s">
        <v>12</v>
      </c>
      <c r="H1" s="9" t="s">
        <v>40</v>
      </c>
      <c r="I1" s="9" t="s">
        <v>41</v>
      </c>
      <c r="J1" s="9" t="s">
        <v>42</v>
      </c>
      <c r="K1" s="9" t="s">
        <v>37</v>
      </c>
      <c r="L1" s="10" t="s">
        <v>34</v>
      </c>
      <c r="M1" s="2"/>
      <c r="N1" s="2"/>
      <c r="O1" s="11" t="s">
        <v>84</v>
      </c>
      <c r="P1" s="11" t="s">
        <v>88</v>
      </c>
      <c r="R1" s="11" t="s">
        <v>90</v>
      </c>
    </row>
    <row r="2" spans="1:18" x14ac:dyDescent="0.2">
      <c r="A2" s="2" t="str">
        <f>IF(R2="Area 1","D1-LLS",IF(R2="Area 3","D7-ING",IF(R2="Area 2","D4-FOR","")))</f>
        <v>D1-LLS</v>
      </c>
      <c r="B2" s="2" t="str">
        <f>IF(OR(O2="RI",O2="IC"),IF(SIMULATORE!F13&lt;=2,"LM","LM5"),IF(SIMULATORE!F13=2,"LM",IF(SIMULATORE!F13=3,"L2","LM5")))</f>
        <v>L2</v>
      </c>
      <c r="C2" s="10">
        <f>IF(R2="Area 2",1,0)</f>
        <v>0</v>
      </c>
      <c r="D2" s="8">
        <f>VLOOKUP(A15,merito,2,FALSE)</f>
        <v>25</v>
      </c>
      <c r="E2" s="8" t="str">
        <f>IF(AND(SIMULATORE!F13=1,OR(rifcalc!O2="IC",rifcalc!O2="RI")),"SI","NO")</f>
        <v>NO</v>
      </c>
      <c r="F2" s="8" t="str">
        <f>IF(AND(SIMULATORE!F13&gt;1,SIMULATORE!F15&lt;2),"SI","NO")</f>
        <v>NO</v>
      </c>
      <c r="G2" s="8" t="str">
        <f>IF(SIMULATORE!F15&gt;=2,"SI","NO")</f>
        <v>SI</v>
      </c>
      <c r="H2" s="8" t="str">
        <f>IF(SIMULATORE!F31&lt;=13000,"SI","NO")</f>
        <v>NO</v>
      </c>
      <c r="I2" s="8" t="str">
        <f>IF(AND(SIMULATORE!F31&gt;13000,SIMULATORE!F31&lt;=30000),"SI","NO")</f>
        <v>SI</v>
      </c>
      <c r="J2" s="8" t="str">
        <f>IF(SIMULATORE!F31&gt;30000,"SI","NO")</f>
        <v>NO</v>
      </c>
      <c r="K2" s="8" t="str">
        <f>IF(OR(D2&gt;SIMULATORE!F24,AND(E2="SI",O2="RI",P2="NO")),"NO","SI")</f>
        <v>SI</v>
      </c>
      <c r="L2" s="7">
        <f>VLOOKUP(A17,deltacontr,5,FALSE)</f>
        <v>0</v>
      </c>
      <c r="M2" s="2"/>
      <c r="N2" s="2"/>
      <c r="O2" s="78" t="str">
        <f>MID(SIMULATORE!F11,1,2)</f>
        <v>FC</v>
      </c>
      <c r="P2" s="78" t="str">
        <f>IF(SIMULATORE!F17=rifcalc!P6,"SI","NO")</f>
        <v>NO</v>
      </c>
      <c r="R2" s="11" t="str">
        <f>MID(SIMULATORE!F38,1,6)</f>
        <v>Area 1</v>
      </c>
    </row>
    <row r="3" spans="1:18" x14ac:dyDescent="0.2">
      <c r="A3" s="2"/>
      <c r="B3" s="2"/>
      <c r="C3" s="2"/>
      <c r="F3" s="2"/>
      <c r="G3" s="2"/>
      <c r="H3" s="2"/>
      <c r="I3" s="2"/>
      <c r="J3" s="2"/>
      <c r="K3" s="2"/>
      <c r="N3" s="2"/>
      <c r="P3" s="85">
        <f>IF(SIMULATORE!F17=rifcalc!P6,B12/100,1)</f>
        <v>1</v>
      </c>
    </row>
    <row r="4" spans="1:18" x14ac:dyDescent="0.2">
      <c r="A4" s="12"/>
      <c r="B4" s="12"/>
      <c r="C4" s="12"/>
      <c r="F4" s="12"/>
      <c r="G4" s="12"/>
      <c r="H4" s="12"/>
      <c r="I4" s="12"/>
      <c r="J4" s="12"/>
      <c r="K4" s="12"/>
      <c r="M4" s="12"/>
      <c r="N4" s="12"/>
    </row>
    <row r="5" spans="1:18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M5" s="12"/>
      <c r="N5" s="12"/>
    </row>
    <row r="6" spans="1:18" x14ac:dyDescent="0.2">
      <c r="A6" s="107" t="s">
        <v>45</v>
      </c>
      <c r="B6" s="107"/>
      <c r="C6" s="107"/>
      <c r="D6" s="13"/>
      <c r="E6" s="13"/>
      <c r="F6" s="13"/>
      <c r="G6" s="13"/>
      <c r="H6" s="13"/>
      <c r="I6" s="12"/>
      <c r="J6" s="12"/>
      <c r="K6" s="12"/>
      <c r="L6" s="12"/>
      <c r="M6" s="12"/>
      <c r="N6" s="12"/>
      <c r="O6" s="11" t="s">
        <v>85</v>
      </c>
      <c r="P6" s="11" t="s">
        <v>73</v>
      </c>
      <c r="R6" s="79" t="s">
        <v>111</v>
      </c>
    </row>
    <row r="7" spans="1:18" x14ac:dyDescent="0.2">
      <c r="A7" s="13" t="s">
        <v>44</v>
      </c>
      <c r="B7" s="14">
        <v>0</v>
      </c>
      <c r="C7" s="13" t="s">
        <v>112</v>
      </c>
      <c r="D7" s="13"/>
      <c r="E7" s="13"/>
      <c r="F7" s="13"/>
      <c r="G7" s="13"/>
      <c r="H7" s="13"/>
      <c r="I7" s="12"/>
      <c r="J7" s="12"/>
      <c r="K7" s="12"/>
      <c r="L7" s="12"/>
      <c r="M7" s="12"/>
      <c r="N7" s="12"/>
      <c r="O7" s="2" t="s">
        <v>86</v>
      </c>
      <c r="P7" s="11" t="s">
        <v>89</v>
      </c>
      <c r="R7" s="79" t="s">
        <v>110</v>
      </c>
    </row>
    <row r="8" spans="1:18" x14ac:dyDescent="0.2">
      <c r="A8" s="13" t="s">
        <v>44</v>
      </c>
      <c r="B8" s="14">
        <v>200</v>
      </c>
      <c r="C8" s="13" t="s">
        <v>51</v>
      </c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2" t="s">
        <v>87</v>
      </c>
      <c r="R8" s="79" t="s">
        <v>101</v>
      </c>
    </row>
    <row r="9" spans="1:18" x14ac:dyDescent="0.2">
      <c r="A9" s="13" t="s">
        <v>44</v>
      </c>
      <c r="B9" s="14">
        <v>200</v>
      </c>
      <c r="C9" s="13" t="s">
        <v>46</v>
      </c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  <c r="R9" s="80"/>
    </row>
    <row r="10" spans="1:18" x14ac:dyDescent="0.2">
      <c r="A10" s="13" t="s">
        <v>48</v>
      </c>
      <c r="B10" s="15">
        <v>5</v>
      </c>
      <c r="C10" s="13" t="s">
        <v>47</v>
      </c>
      <c r="D10" s="13"/>
      <c r="E10" s="13"/>
      <c r="F10" s="13"/>
      <c r="G10" s="13"/>
      <c r="H10" s="13"/>
      <c r="I10" s="12"/>
      <c r="J10" s="12"/>
      <c r="K10" s="12"/>
      <c r="L10" s="12"/>
      <c r="M10" s="12"/>
      <c r="N10" s="12"/>
    </row>
    <row r="11" spans="1:18" ht="13.5" thickBot="1" x14ac:dyDescent="0.25">
      <c r="A11" s="13" t="s">
        <v>48</v>
      </c>
      <c r="B11" s="16">
        <v>5</v>
      </c>
      <c r="C11" s="13" t="s">
        <v>49</v>
      </c>
      <c r="D11" s="13"/>
      <c r="E11" s="13"/>
      <c r="F11" s="13"/>
      <c r="G11" s="13"/>
      <c r="H11" s="13"/>
      <c r="I11" s="12"/>
      <c r="J11" s="12"/>
      <c r="K11" s="12"/>
      <c r="L11" s="12"/>
      <c r="M11" s="12"/>
      <c r="N11" s="12"/>
    </row>
    <row r="12" spans="1:18" x14ac:dyDescent="0.2">
      <c r="A12" s="13" t="s">
        <v>48</v>
      </c>
      <c r="B12" s="17">
        <v>50</v>
      </c>
      <c r="C12" s="13" t="s">
        <v>50</v>
      </c>
      <c r="D12" s="13"/>
      <c r="E12" s="13"/>
      <c r="F12" s="13"/>
      <c r="G12" s="13"/>
      <c r="H12" s="13"/>
      <c r="I12" s="12"/>
      <c r="J12" s="12"/>
      <c r="K12" s="12"/>
      <c r="L12" s="12"/>
      <c r="M12" s="111" t="s">
        <v>96</v>
      </c>
      <c r="N12" s="30"/>
      <c r="O12" s="30" t="s">
        <v>94</v>
      </c>
      <c r="P12" s="31"/>
    </row>
    <row r="13" spans="1:18" x14ac:dyDescent="0.2">
      <c r="A13" s="13" t="s">
        <v>116</v>
      </c>
      <c r="B13" s="17">
        <v>18000</v>
      </c>
      <c r="C13" s="13" t="s">
        <v>117</v>
      </c>
      <c r="D13" s="13"/>
      <c r="E13" s="13"/>
      <c r="F13" s="13"/>
      <c r="G13" s="13"/>
      <c r="H13" s="13"/>
      <c r="I13" s="12"/>
      <c r="J13" s="12"/>
      <c r="K13" s="12"/>
      <c r="L13" s="12"/>
      <c r="M13" s="112"/>
      <c r="N13" s="12"/>
      <c r="O13" s="12"/>
      <c r="P13" s="32"/>
    </row>
    <row r="14" spans="1:18" ht="12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12"/>
      <c r="N14" s="12"/>
      <c r="O14" s="12"/>
      <c r="P14" s="32"/>
    </row>
    <row r="15" spans="1:18" ht="12.75" customHeight="1" x14ac:dyDescent="0.2">
      <c r="A15" s="115" t="str">
        <f>B2&amp;"-"&amp;SIMULATORE!F13&amp;"-"&amp;rifcalc!O2&amp;"-"&amp;SIMULATORE!F15 &amp; "-" &amp;P2</f>
        <v>L2-3-FC-2-NO</v>
      </c>
      <c r="B15" s="115"/>
      <c r="C15" s="93" t="s">
        <v>122</v>
      </c>
      <c r="D15" s="93"/>
      <c r="E15" s="93"/>
      <c r="F15" s="93"/>
      <c r="G15" s="93"/>
      <c r="H15" s="93"/>
      <c r="I15" s="12"/>
      <c r="J15" s="12"/>
      <c r="K15" s="12"/>
      <c r="L15" s="12"/>
      <c r="M15" s="112"/>
      <c r="N15" s="12"/>
      <c r="O15" s="12"/>
      <c r="P15" s="32"/>
    </row>
    <row r="16" spans="1:18" ht="12.75" customHeight="1" x14ac:dyDescent="0.2">
      <c r="A16" s="116" t="str">
        <f>SIMULATORE!F48&amp;"-"&amp;IF(OR(rifcalc!O2="IC",rifcalc!O2="RI"),"IC",IF(SIMULATORE!F15=1,"1FC",IF(SIMULATORE!F15=2,"2FC","3FC")))</f>
        <v>C-2FC</v>
      </c>
      <c r="B16" s="116"/>
      <c r="C16" s="93" t="s">
        <v>123</v>
      </c>
      <c r="D16" s="93"/>
      <c r="E16" s="93"/>
      <c r="F16" s="93"/>
      <c r="G16" s="93"/>
      <c r="H16" s="93"/>
      <c r="I16" s="12"/>
      <c r="J16" s="12"/>
      <c r="K16" s="12"/>
      <c r="L16" s="12"/>
      <c r="M16" s="112"/>
      <c r="N16" s="12"/>
      <c r="O16" s="12"/>
      <c r="P16" s="32"/>
    </row>
    <row r="17" spans="1:16" ht="12.75" customHeight="1" x14ac:dyDescent="0.2">
      <c r="A17" s="115" t="str">
        <f>A2&amp;"-"&amp;SIMULATORE!F48&amp;"-"&amp;C2</f>
        <v>D1-LLS-C-0</v>
      </c>
      <c r="B17" s="115"/>
      <c r="C17" s="93" t="s">
        <v>124</v>
      </c>
      <c r="D17" s="93"/>
      <c r="E17" s="93"/>
      <c r="F17" s="93"/>
      <c r="G17" s="93"/>
      <c r="H17" s="93"/>
      <c r="I17" s="12"/>
      <c r="J17" s="12"/>
      <c r="K17" s="12"/>
      <c r="L17" s="12"/>
      <c r="M17" s="112"/>
      <c r="N17" s="12"/>
      <c r="O17" s="12"/>
      <c r="P17" s="32"/>
    </row>
    <row r="18" spans="1:16" ht="12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12"/>
      <c r="N18" s="12"/>
      <c r="O18" s="12"/>
      <c r="P18" s="32"/>
    </row>
    <row r="19" spans="1:16" x14ac:dyDescent="0.2">
      <c r="A19" s="2" t="s">
        <v>28</v>
      </c>
      <c r="B19" s="2" t="s">
        <v>30</v>
      </c>
      <c r="C19" s="2" t="s">
        <v>29</v>
      </c>
      <c r="D19" s="2" t="s">
        <v>33</v>
      </c>
      <c r="E19" s="12"/>
      <c r="F19" s="12"/>
      <c r="G19" s="12"/>
      <c r="H19" s="12"/>
      <c r="I19" s="12"/>
      <c r="J19" s="12"/>
      <c r="K19" s="12"/>
      <c r="L19" s="12"/>
      <c r="M19" s="112"/>
      <c r="N19" s="12"/>
      <c r="O19" s="12" t="s">
        <v>12</v>
      </c>
      <c r="P19" s="32">
        <v>2</v>
      </c>
    </row>
    <row r="20" spans="1:16" x14ac:dyDescent="0.2">
      <c r="A20" s="24" t="s">
        <v>54</v>
      </c>
      <c r="B20" s="2">
        <v>430</v>
      </c>
      <c r="C20" s="2">
        <v>156</v>
      </c>
      <c r="D20" s="2">
        <f t="shared" ref="D20:D26" si="0">C20+B20</f>
        <v>586</v>
      </c>
      <c r="E20" s="12"/>
      <c r="F20" s="12"/>
      <c r="G20" s="12"/>
      <c r="H20" s="12"/>
      <c r="I20" s="12"/>
      <c r="J20" s="12"/>
      <c r="K20" s="12"/>
      <c r="L20" s="12"/>
      <c r="M20" s="112"/>
      <c r="N20" s="12"/>
      <c r="O20" s="12" t="s">
        <v>12</v>
      </c>
      <c r="P20" s="32">
        <v>3</v>
      </c>
    </row>
    <row r="21" spans="1:16" x14ac:dyDescent="0.2">
      <c r="A21" s="24" t="s">
        <v>55</v>
      </c>
      <c r="B21" s="2">
        <v>590</v>
      </c>
      <c r="C21" s="2">
        <v>156</v>
      </c>
      <c r="D21" s="2">
        <f t="shared" si="0"/>
        <v>746</v>
      </c>
      <c r="E21" s="12"/>
      <c r="F21" s="12"/>
      <c r="G21" s="12"/>
      <c r="H21" s="12"/>
      <c r="I21" s="12"/>
      <c r="J21" s="12"/>
      <c r="K21" s="12"/>
      <c r="L21" s="12"/>
      <c r="M21" s="112"/>
      <c r="N21" s="12"/>
      <c r="O21" s="12" t="s">
        <v>12</v>
      </c>
      <c r="P21" s="32">
        <v>5</v>
      </c>
    </row>
    <row r="22" spans="1:16" x14ac:dyDescent="0.2">
      <c r="A22" s="24" t="s">
        <v>56</v>
      </c>
      <c r="B22" s="2">
        <v>790</v>
      </c>
      <c r="C22" s="2">
        <v>156</v>
      </c>
      <c r="D22" s="2">
        <f t="shared" si="0"/>
        <v>946</v>
      </c>
      <c r="E22" s="12"/>
      <c r="F22" s="12"/>
      <c r="G22" s="12"/>
      <c r="H22" s="12"/>
      <c r="I22" s="12"/>
      <c r="J22" s="12"/>
      <c r="K22" s="12"/>
      <c r="L22" s="12"/>
      <c r="M22" s="112"/>
      <c r="N22" s="12"/>
      <c r="O22" s="12" t="s">
        <v>6</v>
      </c>
      <c r="P22" s="32">
        <v>1</v>
      </c>
    </row>
    <row r="23" spans="1:16" x14ac:dyDescent="0.2">
      <c r="A23" s="24" t="s">
        <v>57</v>
      </c>
      <c r="B23" s="2">
        <v>1030</v>
      </c>
      <c r="C23" s="2">
        <v>156</v>
      </c>
      <c r="D23" s="2">
        <f t="shared" si="0"/>
        <v>1186</v>
      </c>
      <c r="E23" s="12"/>
      <c r="F23" s="12"/>
      <c r="G23" s="12"/>
      <c r="H23" s="12"/>
      <c r="I23" s="12"/>
      <c r="J23" s="12"/>
      <c r="K23" s="12"/>
      <c r="L23" s="12"/>
      <c r="M23" s="112"/>
      <c r="N23" s="12"/>
      <c r="O23" s="12" t="s">
        <v>6</v>
      </c>
      <c r="P23" s="32">
        <v>2</v>
      </c>
    </row>
    <row r="24" spans="1:16" x14ac:dyDescent="0.2">
      <c r="A24" s="24" t="s">
        <v>58</v>
      </c>
      <c r="B24" s="2">
        <v>1395</v>
      </c>
      <c r="C24" s="2">
        <v>156</v>
      </c>
      <c r="D24" s="2">
        <f t="shared" si="0"/>
        <v>1551</v>
      </c>
      <c r="E24" s="12"/>
      <c r="F24" s="12"/>
      <c r="G24" s="12"/>
      <c r="H24" s="12"/>
      <c r="I24" s="12"/>
      <c r="J24" s="12"/>
      <c r="K24" s="12"/>
      <c r="L24" s="12"/>
      <c r="M24" s="112"/>
      <c r="N24" s="12"/>
      <c r="O24" s="12" t="s">
        <v>6</v>
      </c>
      <c r="P24" s="32">
        <v>3</v>
      </c>
    </row>
    <row r="25" spans="1:16" x14ac:dyDescent="0.2">
      <c r="A25" s="24" t="s">
        <v>59</v>
      </c>
      <c r="B25" s="2">
        <v>1680</v>
      </c>
      <c r="C25" s="2">
        <v>156</v>
      </c>
      <c r="D25" s="2">
        <f t="shared" si="0"/>
        <v>1836</v>
      </c>
      <c r="E25" s="12"/>
      <c r="F25" s="12"/>
      <c r="G25" s="12"/>
      <c r="H25" s="12"/>
      <c r="I25" s="12"/>
      <c r="J25" s="12"/>
      <c r="K25" s="12"/>
      <c r="L25" s="12"/>
      <c r="M25" s="112"/>
      <c r="N25" s="12"/>
      <c r="O25" s="12" t="s">
        <v>6</v>
      </c>
      <c r="P25" s="32">
        <v>4</v>
      </c>
    </row>
    <row r="26" spans="1:16" x14ac:dyDescent="0.2">
      <c r="A26" s="24" t="s">
        <v>60</v>
      </c>
      <c r="B26" s="2">
        <v>2070</v>
      </c>
      <c r="C26" s="2">
        <v>156</v>
      </c>
      <c r="D26" s="2">
        <f t="shared" si="0"/>
        <v>2226</v>
      </c>
      <c r="E26" s="12"/>
      <c r="F26" s="12"/>
      <c r="G26" s="12"/>
      <c r="H26" s="12"/>
      <c r="I26" s="12"/>
      <c r="J26" s="12"/>
      <c r="K26" s="12"/>
      <c r="L26" s="12"/>
      <c r="M26" s="112"/>
      <c r="N26" s="12"/>
      <c r="O26" s="12" t="s">
        <v>6</v>
      </c>
      <c r="P26" s="32">
        <v>5</v>
      </c>
    </row>
    <row r="27" spans="1:1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12"/>
      <c r="N27" s="12"/>
      <c r="O27" s="12" t="s">
        <v>14</v>
      </c>
      <c r="P27" s="32">
        <v>1</v>
      </c>
    </row>
    <row r="28" spans="1:16" x14ac:dyDescent="0.2">
      <c r="A28" s="3" t="s">
        <v>77</v>
      </c>
      <c r="B28" s="1" t="s">
        <v>31</v>
      </c>
      <c r="C28" s="1" t="s">
        <v>32</v>
      </c>
      <c r="D28" s="1" t="s">
        <v>43</v>
      </c>
      <c r="E28" s="1" t="s">
        <v>118</v>
      </c>
      <c r="F28" s="4" t="s">
        <v>61</v>
      </c>
      <c r="G28" s="5" t="s">
        <v>62</v>
      </c>
      <c r="H28" s="6" t="s">
        <v>63</v>
      </c>
      <c r="I28" s="12"/>
      <c r="J28" s="12"/>
      <c r="K28" s="12"/>
      <c r="L28" s="12"/>
      <c r="M28" s="112"/>
      <c r="N28" s="12"/>
      <c r="O28" s="12" t="s">
        <v>14</v>
      </c>
      <c r="P28" s="32">
        <v>2</v>
      </c>
    </row>
    <row r="29" spans="1:16" x14ac:dyDescent="0.2">
      <c r="A29" s="24" t="s">
        <v>54</v>
      </c>
      <c r="B29" s="7">
        <v>0</v>
      </c>
      <c r="C29" s="2">
        <v>14420.31</v>
      </c>
      <c r="D29" s="18">
        <v>3</v>
      </c>
      <c r="E29" s="11" t="s">
        <v>6</v>
      </c>
      <c r="F29" s="19">
        <v>0</v>
      </c>
      <c r="G29" s="20">
        <f>$F29+rifcalc!D62</f>
        <v>0</v>
      </c>
      <c r="H29" s="21">
        <f>$F29+rifcalc!F62</f>
        <v>0</v>
      </c>
      <c r="I29" s="12"/>
      <c r="J29" s="12"/>
      <c r="K29" s="12"/>
      <c r="L29" s="12"/>
      <c r="M29" s="112"/>
      <c r="N29" s="12"/>
      <c r="O29" s="12" t="s">
        <v>14</v>
      </c>
      <c r="P29" s="32">
        <v>3</v>
      </c>
    </row>
    <row r="30" spans="1:16" x14ac:dyDescent="0.2">
      <c r="A30" s="24" t="s">
        <v>55</v>
      </c>
      <c r="B30" s="7">
        <f t="shared" ref="B30:B35" si="1">C29+0.01</f>
        <v>14420.32</v>
      </c>
      <c r="C30" s="2">
        <v>17709.34</v>
      </c>
      <c r="D30" s="22">
        <v>3</v>
      </c>
      <c r="E30" s="11" t="s">
        <v>6</v>
      </c>
      <c r="F30" s="23">
        <f>((C29-B29)*D29/100)+F29</f>
        <v>432.60930000000002</v>
      </c>
      <c r="G30" s="20">
        <f>F30+rifcalc!D63</f>
        <v>452.60930000000002</v>
      </c>
      <c r="H30" s="21">
        <f>$F30+rifcalc!F63</f>
        <v>482.60930000000002</v>
      </c>
      <c r="I30" s="12"/>
      <c r="J30" s="12"/>
      <c r="K30" s="12"/>
      <c r="L30" s="12"/>
      <c r="M30" s="112"/>
      <c r="N30" s="12"/>
      <c r="O30" s="12" t="s">
        <v>14</v>
      </c>
      <c r="P30" s="32">
        <v>4</v>
      </c>
    </row>
    <row r="31" spans="1:16" x14ac:dyDescent="0.2">
      <c r="A31" s="24" t="s">
        <v>56</v>
      </c>
      <c r="B31" s="7">
        <f t="shared" si="1"/>
        <v>17709.349999999999</v>
      </c>
      <c r="C31" s="2">
        <v>23000</v>
      </c>
      <c r="D31" s="22">
        <v>3.2</v>
      </c>
      <c r="E31" s="11" t="s">
        <v>6</v>
      </c>
      <c r="F31" s="23">
        <f>((C30-B30)*D30/100)+F30</f>
        <v>531.2799</v>
      </c>
      <c r="G31" s="20">
        <f>F31+rifcalc!D64</f>
        <v>571.2799</v>
      </c>
      <c r="H31" s="21">
        <f>$F31+rifcalc!F64</f>
        <v>601.2799</v>
      </c>
      <c r="I31" s="12"/>
      <c r="J31" s="12"/>
      <c r="K31" s="12"/>
      <c r="L31" s="12"/>
      <c r="M31" s="112"/>
      <c r="N31" s="12"/>
      <c r="O31" s="12" t="s">
        <v>14</v>
      </c>
      <c r="P31" s="32">
        <v>5</v>
      </c>
    </row>
    <row r="32" spans="1:16" x14ac:dyDescent="0.2">
      <c r="A32" s="24" t="s">
        <v>57</v>
      </c>
      <c r="B32" s="7">
        <f t="shared" si="1"/>
        <v>23000.01</v>
      </c>
      <c r="C32" s="2">
        <v>36000</v>
      </c>
      <c r="D32" s="22">
        <v>3.2</v>
      </c>
      <c r="E32" s="11" t="s">
        <v>6</v>
      </c>
      <c r="F32" s="23">
        <f>((C31-B31)*D31/100)+F31</f>
        <v>700.58070000000009</v>
      </c>
      <c r="G32" s="20">
        <f>F32+rifcalc!D65</f>
        <v>750.58070000000009</v>
      </c>
      <c r="H32" s="21">
        <f>$F32+rifcalc!F65</f>
        <v>800.58070000000009</v>
      </c>
      <c r="I32" s="12"/>
      <c r="J32" s="12"/>
      <c r="K32" s="12"/>
      <c r="L32" s="12"/>
      <c r="M32" s="112"/>
      <c r="N32" s="12"/>
      <c r="O32" s="12"/>
      <c r="P32" s="32"/>
    </row>
    <row r="33" spans="1:16" x14ac:dyDescent="0.2">
      <c r="A33" s="24" t="s">
        <v>58</v>
      </c>
      <c r="B33" s="7">
        <f t="shared" si="1"/>
        <v>36000.01</v>
      </c>
      <c r="C33" s="2">
        <v>48000</v>
      </c>
      <c r="D33" s="22">
        <v>3.4</v>
      </c>
      <c r="E33" s="11" t="s">
        <v>6</v>
      </c>
      <c r="F33" s="23">
        <f>((C32-B32)*D32/100)+F32</f>
        <v>1116.5803800000001</v>
      </c>
      <c r="G33" s="20">
        <f>F33+rifcalc!D66</f>
        <v>1186.5803800000001</v>
      </c>
      <c r="H33" s="21">
        <f>$F33+rifcalc!F66</f>
        <v>1256.5803800000001</v>
      </c>
      <c r="I33" s="12"/>
      <c r="J33" s="12"/>
      <c r="K33" s="12"/>
      <c r="L33" s="12"/>
      <c r="M33" s="112"/>
      <c r="N33" s="12"/>
      <c r="O33" s="12"/>
      <c r="P33" s="32"/>
    </row>
    <row r="34" spans="1:16" x14ac:dyDescent="0.2">
      <c r="A34" s="24" t="s">
        <v>59</v>
      </c>
      <c r="B34" s="7">
        <f t="shared" si="1"/>
        <v>48000.01</v>
      </c>
      <c r="C34" s="2">
        <v>58000</v>
      </c>
      <c r="D34" s="22">
        <v>3.4</v>
      </c>
      <c r="E34" s="11" t="s">
        <v>6</v>
      </c>
      <c r="F34" s="23">
        <f>((C33-B33)*D33/100)+F33</f>
        <v>1524.5800400000001</v>
      </c>
      <c r="G34" s="20">
        <f>F34+rifcalc!D67</f>
        <v>1614.5800400000001</v>
      </c>
      <c r="H34" s="21">
        <f>$F34+rifcalc!F67</f>
        <v>1694.5800400000001</v>
      </c>
      <c r="I34" s="12"/>
      <c r="J34" s="12"/>
      <c r="K34" s="12"/>
      <c r="L34" s="12"/>
      <c r="M34" s="112"/>
      <c r="N34" s="12"/>
      <c r="O34" s="12"/>
      <c r="P34" s="32"/>
    </row>
    <row r="35" spans="1:16" x14ac:dyDescent="0.2">
      <c r="A35" s="24" t="s">
        <v>60</v>
      </c>
      <c r="B35" s="7">
        <f t="shared" si="1"/>
        <v>58000.01</v>
      </c>
      <c r="C35" s="2">
        <v>999999999</v>
      </c>
      <c r="D35" s="18">
        <v>0</v>
      </c>
      <c r="E35" s="11" t="s">
        <v>6</v>
      </c>
      <c r="F35" s="23">
        <v>1875.58</v>
      </c>
      <c r="G35" s="20">
        <f>F35+rifcalc!D68</f>
        <v>1975.58</v>
      </c>
      <c r="H35" s="21">
        <f>$F35+rifcalc!F68</f>
        <v>2075.58</v>
      </c>
      <c r="I35" s="12"/>
      <c r="J35" s="12"/>
      <c r="K35" s="12"/>
      <c r="L35" s="12"/>
      <c r="M35" s="112"/>
      <c r="N35" s="12"/>
      <c r="O35" s="12"/>
      <c r="P35" s="32"/>
    </row>
    <row r="36" spans="1:16" x14ac:dyDescent="0.2">
      <c r="A36" s="24" t="s">
        <v>54</v>
      </c>
      <c r="B36" s="7">
        <v>0</v>
      </c>
      <c r="C36" s="2">
        <v>14420.31</v>
      </c>
      <c r="D36" s="18">
        <f>D29+1</f>
        <v>4</v>
      </c>
      <c r="E36" s="11" t="s">
        <v>119</v>
      </c>
      <c r="F36" s="19">
        <v>0</v>
      </c>
      <c r="G36" s="20">
        <f>$F36+rifcalc!$D62</f>
        <v>0</v>
      </c>
      <c r="H36" s="21">
        <f>$F36+rifcalc!F62</f>
        <v>0</v>
      </c>
      <c r="I36" s="12"/>
      <c r="J36" s="12"/>
      <c r="K36" s="12"/>
      <c r="L36" s="12"/>
      <c r="M36" s="112"/>
      <c r="N36" s="12"/>
      <c r="O36" s="12" t="s">
        <v>14</v>
      </c>
      <c r="P36" s="32">
        <v>3</v>
      </c>
    </row>
    <row r="37" spans="1:16" x14ac:dyDescent="0.2">
      <c r="A37" s="24" t="s">
        <v>55</v>
      </c>
      <c r="B37" s="7">
        <f t="shared" ref="B37:B42" si="2">C36+0.01</f>
        <v>14420.32</v>
      </c>
      <c r="C37" s="2">
        <v>17709.34</v>
      </c>
      <c r="D37" s="18">
        <f t="shared" ref="D37:D41" si="3">D30+1</f>
        <v>4</v>
      </c>
      <c r="E37" s="11" t="s">
        <v>119</v>
      </c>
      <c r="F37" s="23">
        <f>((C36-B36)*D36/100)+F36</f>
        <v>576.81240000000003</v>
      </c>
      <c r="G37" s="20">
        <f>$F37+rifcalc!$D63</f>
        <v>596.81240000000003</v>
      </c>
      <c r="H37" s="21">
        <f>$F37+rifcalc!F63</f>
        <v>626.81240000000003</v>
      </c>
      <c r="I37" s="12"/>
      <c r="J37" s="12"/>
      <c r="K37" s="12"/>
      <c r="L37" s="12"/>
      <c r="M37" s="112"/>
      <c r="N37" s="12"/>
      <c r="O37" s="12" t="s">
        <v>14</v>
      </c>
      <c r="P37" s="32">
        <v>4</v>
      </c>
    </row>
    <row r="38" spans="1:16" x14ac:dyDescent="0.2">
      <c r="A38" s="24" t="s">
        <v>56</v>
      </c>
      <c r="B38" s="7">
        <f t="shared" si="2"/>
        <v>17709.349999999999</v>
      </c>
      <c r="C38" s="2">
        <v>23000</v>
      </c>
      <c r="D38" s="18">
        <f t="shared" si="3"/>
        <v>4.2</v>
      </c>
      <c r="E38" s="11" t="s">
        <v>119</v>
      </c>
      <c r="F38" s="23">
        <f>((C37-B37)*D37/100)+F37</f>
        <v>708.3732</v>
      </c>
      <c r="G38" s="20">
        <f>$F38+rifcalc!$D64</f>
        <v>748.3732</v>
      </c>
      <c r="H38" s="21">
        <f>$F38+rifcalc!F64</f>
        <v>778.3732</v>
      </c>
      <c r="I38" s="12"/>
      <c r="J38" s="12"/>
      <c r="K38" s="12"/>
      <c r="L38" s="12"/>
      <c r="M38" s="112"/>
      <c r="N38" s="12"/>
      <c r="O38" s="12" t="s">
        <v>14</v>
      </c>
      <c r="P38" s="32">
        <v>5</v>
      </c>
    </row>
    <row r="39" spans="1:16" x14ac:dyDescent="0.2">
      <c r="A39" s="24" t="s">
        <v>57</v>
      </c>
      <c r="B39" s="7">
        <f t="shared" si="2"/>
        <v>23000.01</v>
      </c>
      <c r="C39" s="2">
        <v>36000</v>
      </c>
      <c r="D39" s="18">
        <f t="shared" si="3"/>
        <v>4.2</v>
      </c>
      <c r="E39" s="11" t="s">
        <v>119</v>
      </c>
      <c r="F39" s="23">
        <f>((C38-B38)*D38/100)+F38</f>
        <v>930.58050000000003</v>
      </c>
      <c r="G39" s="20">
        <f>$F39+rifcalc!$D65</f>
        <v>980.58050000000003</v>
      </c>
      <c r="H39" s="21">
        <f>$F39+rifcalc!F65</f>
        <v>1030.5805</v>
      </c>
      <c r="I39" s="12"/>
      <c r="J39" s="12"/>
      <c r="K39" s="12"/>
      <c r="L39" s="12"/>
      <c r="M39" s="112"/>
      <c r="N39" s="12"/>
      <c r="O39" s="12"/>
      <c r="P39" s="32"/>
    </row>
    <row r="40" spans="1:16" x14ac:dyDescent="0.2">
      <c r="A40" s="24" t="s">
        <v>58</v>
      </c>
      <c r="B40" s="7">
        <f t="shared" si="2"/>
        <v>36000.01</v>
      </c>
      <c r="C40" s="2">
        <v>48000</v>
      </c>
      <c r="D40" s="18">
        <f t="shared" si="3"/>
        <v>4.4000000000000004</v>
      </c>
      <c r="E40" s="11" t="s">
        <v>119</v>
      </c>
      <c r="F40" s="23">
        <f>((C39-B39)*D39/100)+F39</f>
        <v>1476.5800800000002</v>
      </c>
      <c r="G40" s="20">
        <f>$F40+rifcalc!$D66</f>
        <v>1546.5800800000002</v>
      </c>
      <c r="H40" s="21">
        <f>$F40+rifcalc!F66</f>
        <v>1616.5800800000002</v>
      </c>
      <c r="I40" s="12"/>
      <c r="J40" s="12"/>
      <c r="K40" s="12"/>
      <c r="L40" s="12"/>
      <c r="M40" s="112"/>
      <c r="N40" s="12"/>
      <c r="O40" s="12"/>
      <c r="P40" s="32"/>
    </row>
    <row r="41" spans="1:16" x14ac:dyDescent="0.2">
      <c r="A41" s="24" t="s">
        <v>59</v>
      </c>
      <c r="B41" s="7">
        <f t="shared" si="2"/>
        <v>48000.01</v>
      </c>
      <c r="C41" s="2">
        <v>58000</v>
      </c>
      <c r="D41" s="18">
        <f t="shared" si="3"/>
        <v>4.4000000000000004</v>
      </c>
      <c r="E41" s="11" t="s">
        <v>119</v>
      </c>
      <c r="F41" s="23">
        <f>((C40-B40)*D40/100)+F40</f>
        <v>2004.5796400000002</v>
      </c>
      <c r="G41" s="20">
        <f>$F41+rifcalc!$D67</f>
        <v>2094.5796399999999</v>
      </c>
      <c r="H41" s="21">
        <f>$F41+rifcalc!F67</f>
        <v>2174.5796399999999</v>
      </c>
      <c r="I41" s="12"/>
      <c r="J41" s="12"/>
      <c r="K41" s="12"/>
      <c r="L41" s="12"/>
      <c r="M41" s="112"/>
      <c r="N41" s="12"/>
      <c r="O41" s="12"/>
      <c r="P41" s="32"/>
    </row>
    <row r="42" spans="1:16" x14ac:dyDescent="0.2">
      <c r="A42" s="24" t="s">
        <v>60</v>
      </c>
      <c r="B42" s="7">
        <f t="shared" si="2"/>
        <v>58000.01</v>
      </c>
      <c r="C42" s="2">
        <v>999999999</v>
      </c>
      <c r="D42" s="18">
        <v>0</v>
      </c>
      <c r="E42" s="11" t="s">
        <v>119</v>
      </c>
      <c r="F42" s="23">
        <v>2455.58</v>
      </c>
      <c r="G42" s="20">
        <f>$F42+rifcalc!$D68</f>
        <v>2555.58</v>
      </c>
      <c r="H42" s="21">
        <f>$F42+rifcalc!F68</f>
        <v>2655.58</v>
      </c>
      <c r="I42" s="12"/>
      <c r="J42" s="12"/>
      <c r="K42" s="12"/>
      <c r="L42" s="12"/>
      <c r="M42" s="112"/>
      <c r="N42" s="12"/>
      <c r="O42" s="12"/>
      <c r="P42" s="32"/>
    </row>
    <row r="43" spans="1:16" x14ac:dyDescent="0.2">
      <c r="A43" s="24" t="s">
        <v>54</v>
      </c>
      <c r="B43" s="7">
        <v>0</v>
      </c>
      <c r="C43" s="2">
        <v>14420.31</v>
      </c>
      <c r="D43" s="18">
        <f>D36+0.5</f>
        <v>4.5</v>
      </c>
      <c r="E43" s="11" t="s">
        <v>120</v>
      </c>
      <c r="F43" s="19">
        <v>0</v>
      </c>
      <c r="G43" s="20">
        <f>$F43+rifcalc!D62</f>
        <v>0</v>
      </c>
      <c r="H43" s="21">
        <f>$F43+rifcalc!$F62</f>
        <v>0</v>
      </c>
      <c r="I43" s="12"/>
      <c r="J43" s="12"/>
      <c r="K43" s="12"/>
      <c r="L43" s="12"/>
      <c r="M43" s="112"/>
      <c r="N43" s="12"/>
      <c r="O43" s="12" t="s">
        <v>14</v>
      </c>
      <c r="P43" s="32">
        <v>3</v>
      </c>
    </row>
    <row r="44" spans="1:16" x14ac:dyDescent="0.2">
      <c r="A44" s="24" t="s">
        <v>55</v>
      </c>
      <c r="B44" s="7">
        <f t="shared" ref="B44:B49" si="4">C43+0.01</f>
        <v>14420.32</v>
      </c>
      <c r="C44" s="2">
        <v>17709.34</v>
      </c>
      <c r="D44" s="18">
        <f t="shared" ref="D44:D48" si="5">D37+0.5</f>
        <v>4.5</v>
      </c>
      <c r="E44" s="11" t="s">
        <v>120</v>
      </c>
      <c r="F44" s="23">
        <f>((C43-B43)*D43/100)+F43</f>
        <v>648.91395</v>
      </c>
      <c r="G44" s="20">
        <f>$F44+rifcalc!D63</f>
        <v>668.91395</v>
      </c>
      <c r="H44" s="21">
        <f>$F44+rifcalc!$F63</f>
        <v>698.91395</v>
      </c>
      <c r="I44" s="12"/>
      <c r="J44" s="12"/>
      <c r="K44" s="12"/>
      <c r="L44" s="12"/>
      <c r="M44" s="112"/>
      <c r="N44" s="12"/>
      <c r="O44" s="12" t="s">
        <v>14</v>
      </c>
      <c r="P44" s="32">
        <v>4</v>
      </c>
    </row>
    <row r="45" spans="1:16" x14ac:dyDescent="0.2">
      <c r="A45" s="24" t="s">
        <v>56</v>
      </c>
      <c r="B45" s="7">
        <f t="shared" si="4"/>
        <v>17709.349999999999</v>
      </c>
      <c r="C45" s="2">
        <v>23000</v>
      </c>
      <c r="D45" s="18">
        <f t="shared" si="5"/>
        <v>4.7</v>
      </c>
      <c r="E45" s="11" t="s">
        <v>120</v>
      </c>
      <c r="F45" s="23">
        <f>((C44-B44)*D44/100)+F44</f>
        <v>796.91985</v>
      </c>
      <c r="G45" s="20">
        <f>$F45+rifcalc!D64</f>
        <v>836.91985</v>
      </c>
      <c r="H45" s="21">
        <f>$F45+rifcalc!$F64</f>
        <v>866.91985</v>
      </c>
      <c r="I45" s="12"/>
      <c r="J45" s="12"/>
      <c r="K45" s="12"/>
      <c r="L45" s="12"/>
      <c r="M45" s="112"/>
      <c r="N45" s="12"/>
      <c r="O45" s="12" t="s">
        <v>14</v>
      </c>
      <c r="P45" s="32">
        <v>5</v>
      </c>
    </row>
    <row r="46" spans="1:16" x14ac:dyDescent="0.2">
      <c r="A46" s="24" t="s">
        <v>57</v>
      </c>
      <c r="B46" s="7">
        <f t="shared" si="4"/>
        <v>23000.01</v>
      </c>
      <c r="C46" s="2">
        <v>36000</v>
      </c>
      <c r="D46" s="18">
        <f t="shared" si="5"/>
        <v>4.7</v>
      </c>
      <c r="E46" s="11" t="s">
        <v>120</v>
      </c>
      <c r="F46" s="23">
        <f>((C45-B45)*D45/100)+F45</f>
        <v>1045.5804000000001</v>
      </c>
      <c r="G46" s="20">
        <f>$F46+rifcalc!D65</f>
        <v>1095.5804000000001</v>
      </c>
      <c r="H46" s="21">
        <f>$F46+rifcalc!$F65</f>
        <v>1145.5804000000001</v>
      </c>
      <c r="I46" s="12"/>
      <c r="J46" s="12"/>
      <c r="K46" s="12"/>
      <c r="L46" s="12"/>
      <c r="M46" s="112"/>
      <c r="N46" s="12"/>
      <c r="O46" s="12"/>
      <c r="P46" s="32"/>
    </row>
    <row r="47" spans="1:16" x14ac:dyDescent="0.2">
      <c r="A47" s="24" t="s">
        <v>58</v>
      </c>
      <c r="B47" s="7">
        <f t="shared" si="4"/>
        <v>36000.01</v>
      </c>
      <c r="C47" s="2">
        <v>48000</v>
      </c>
      <c r="D47" s="18">
        <f t="shared" si="5"/>
        <v>4.9000000000000004</v>
      </c>
      <c r="E47" s="11" t="s">
        <v>120</v>
      </c>
      <c r="F47" s="23">
        <f>((C46-B46)*D46/100)+F46</f>
        <v>1656.5799300000001</v>
      </c>
      <c r="G47" s="20">
        <f>$F47+rifcalc!D66</f>
        <v>1726.5799300000001</v>
      </c>
      <c r="H47" s="21">
        <f>$F47+rifcalc!$F66</f>
        <v>1796.5799300000001</v>
      </c>
      <c r="I47" s="12"/>
      <c r="J47" s="12"/>
      <c r="K47" s="12"/>
      <c r="L47" s="12"/>
      <c r="M47" s="112"/>
      <c r="N47" s="12"/>
      <c r="O47" s="12"/>
      <c r="P47" s="32"/>
    </row>
    <row r="48" spans="1:16" x14ac:dyDescent="0.2">
      <c r="A48" s="24" t="s">
        <v>59</v>
      </c>
      <c r="B48" s="7">
        <f t="shared" si="4"/>
        <v>48000.01</v>
      </c>
      <c r="C48" s="2">
        <v>58000</v>
      </c>
      <c r="D48" s="18">
        <f t="shared" si="5"/>
        <v>4.9000000000000004</v>
      </c>
      <c r="E48" s="11" t="s">
        <v>120</v>
      </c>
      <c r="F48" s="23">
        <f>((C47-B47)*D47/100)+F47</f>
        <v>2244.57944</v>
      </c>
      <c r="G48" s="20">
        <f>$F48+rifcalc!D67</f>
        <v>2334.57944</v>
      </c>
      <c r="H48" s="21">
        <f>$F48+rifcalc!$F67</f>
        <v>2414.57944</v>
      </c>
      <c r="I48" s="12"/>
      <c r="J48" s="12"/>
      <c r="K48" s="12"/>
      <c r="L48" s="12"/>
      <c r="M48" s="112"/>
      <c r="N48" s="12"/>
      <c r="O48" s="12"/>
      <c r="P48" s="32"/>
    </row>
    <row r="49" spans="1:16" x14ac:dyDescent="0.2">
      <c r="A49" s="24" t="s">
        <v>60</v>
      </c>
      <c r="B49" s="7">
        <f t="shared" si="4"/>
        <v>58000.01</v>
      </c>
      <c r="C49" s="2">
        <v>999999999</v>
      </c>
      <c r="D49" s="18">
        <v>0</v>
      </c>
      <c r="E49" s="11" t="s">
        <v>120</v>
      </c>
      <c r="F49" s="23">
        <v>2734.58</v>
      </c>
      <c r="G49" s="20">
        <f>$F49+rifcalc!D68</f>
        <v>2834.58</v>
      </c>
      <c r="H49" s="21">
        <f>$F49+rifcalc!$F68</f>
        <v>2934.58</v>
      </c>
      <c r="I49" s="12"/>
      <c r="J49" s="12"/>
      <c r="K49" s="12"/>
      <c r="L49" s="12"/>
      <c r="M49" s="112"/>
      <c r="N49" s="12"/>
      <c r="O49" s="12"/>
      <c r="P49" s="32"/>
    </row>
    <row r="50" spans="1:16" x14ac:dyDescent="0.2">
      <c r="A50" s="24" t="s">
        <v>54</v>
      </c>
      <c r="B50" s="7">
        <v>0</v>
      </c>
      <c r="C50" s="2">
        <v>14420.31</v>
      </c>
      <c r="D50" s="18">
        <f>D43+0.5</f>
        <v>5</v>
      </c>
      <c r="E50" s="11" t="s">
        <v>121</v>
      </c>
      <c r="F50" s="19">
        <v>0</v>
      </c>
      <c r="G50" s="20">
        <f>$F50+rifcalc!D62</f>
        <v>0</v>
      </c>
      <c r="H50" s="21">
        <f>$F50+rifcalc!F62</f>
        <v>0</v>
      </c>
      <c r="I50" s="12"/>
      <c r="J50" s="12"/>
      <c r="K50" s="12"/>
      <c r="L50" s="12"/>
      <c r="M50" s="112"/>
      <c r="N50" s="12"/>
      <c r="O50" s="12" t="s">
        <v>14</v>
      </c>
      <c r="P50" s="32">
        <v>3</v>
      </c>
    </row>
    <row r="51" spans="1:16" x14ac:dyDescent="0.2">
      <c r="A51" s="24" t="s">
        <v>55</v>
      </c>
      <c r="B51" s="7">
        <f t="shared" ref="B51:B56" si="6">C50+0.01</f>
        <v>14420.32</v>
      </c>
      <c r="C51" s="2">
        <v>17709.34</v>
      </c>
      <c r="D51" s="18">
        <f t="shared" ref="D51:D55" si="7">D44+0.5</f>
        <v>5</v>
      </c>
      <c r="E51" s="11" t="s">
        <v>121</v>
      </c>
      <c r="F51" s="23">
        <f>((C50-B50)*D50/100)+F50</f>
        <v>721.01549999999997</v>
      </c>
      <c r="G51" s="20">
        <f>$F51+rifcalc!D63</f>
        <v>741.01549999999997</v>
      </c>
      <c r="H51" s="21">
        <f>$F51+rifcalc!F63</f>
        <v>771.01549999999997</v>
      </c>
      <c r="I51" s="12"/>
      <c r="J51" s="12"/>
      <c r="K51" s="12"/>
      <c r="L51" s="12"/>
      <c r="M51" s="112"/>
      <c r="N51" s="12"/>
      <c r="O51" s="12" t="s">
        <v>14</v>
      </c>
      <c r="P51" s="32">
        <v>4</v>
      </c>
    </row>
    <row r="52" spans="1:16" x14ac:dyDescent="0.2">
      <c r="A52" s="24" t="s">
        <v>56</v>
      </c>
      <c r="B52" s="7">
        <f t="shared" si="6"/>
        <v>17709.349999999999</v>
      </c>
      <c r="C52" s="2">
        <v>23000</v>
      </c>
      <c r="D52" s="18">
        <f t="shared" si="7"/>
        <v>5.2</v>
      </c>
      <c r="E52" s="11" t="s">
        <v>121</v>
      </c>
      <c r="F52" s="23">
        <f>((C51-B51)*D51/100)+F51</f>
        <v>885.4665</v>
      </c>
      <c r="G52" s="20">
        <f>$F52+rifcalc!D64</f>
        <v>925.4665</v>
      </c>
      <c r="H52" s="21">
        <f>$F52+rifcalc!F64</f>
        <v>955.4665</v>
      </c>
      <c r="I52" s="12"/>
      <c r="J52" s="12"/>
      <c r="K52" s="12"/>
      <c r="L52" s="12"/>
      <c r="M52" s="112"/>
      <c r="N52" s="12"/>
      <c r="O52" s="12" t="s">
        <v>14</v>
      </c>
      <c r="P52" s="32">
        <v>5</v>
      </c>
    </row>
    <row r="53" spans="1:16" x14ac:dyDescent="0.2">
      <c r="A53" s="24" t="s">
        <v>57</v>
      </c>
      <c r="B53" s="7">
        <f t="shared" si="6"/>
        <v>23000.01</v>
      </c>
      <c r="C53" s="2">
        <v>36000</v>
      </c>
      <c r="D53" s="18">
        <f t="shared" si="7"/>
        <v>5.2</v>
      </c>
      <c r="E53" s="11" t="s">
        <v>121</v>
      </c>
      <c r="F53" s="23">
        <f>((C52-B52)*D52/100)+F52</f>
        <v>1160.5803000000001</v>
      </c>
      <c r="G53" s="20">
        <f>$F53+rifcalc!D65</f>
        <v>1210.5803000000001</v>
      </c>
      <c r="H53" s="21">
        <f>$F53+rifcalc!F65</f>
        <v>1260.5803000000001</v>
      </c>
      <c r="I53" s="12"/>
      <c r="J53" s="12"/>
      <c r="K53" s="12"/>
      <c r="L53" s="12"/>
      <c r="M53" s="112"/>
      <c r="N53" s="12"/>
      <c r="O53" s="12"/>
      <c r="P53" s="32"/>
    </row>
    <row r="54" spans="1:16" x14ac:dyDescent="0.2">
      <c r="A54" s="24" t="s">
        <v>58</v>
      </c>
      <c r="B54" s="7">
        <f t="shared" si="6"/>
        <v>36000.01</v>
      </c>
      <c r="C54" s="2">
        <v>48000</v>
      </c>
      <c r="D54" s="18">
        <f t="shared" si="7"/>
        <v>5.4</v>
      </c>
      <c r="E54" s="11" t="s">
        <v>121</v>
      </c>
      <c r="F54" s="23">
        <f>((C53-B53)*D53/100)+F53</f>
        <v>1836.57978</v>
      </c>
      <c r="G54" s="20">
        <f>$F54+rifcalc!D66</f>
        <v>1906.57978</v>
      </c>
      <c r="H54" s="21">
        <f>$F54+rifcalc!F66</f>
        <v>1976.57978</v>
      </c>
      <c r="I54" s="12"/>
      <c r="J54" s="12"/>
      <c r="K54" s="12"/>
      <c r="L54" s="12"/>
      <c r="M54" s="112"/>
      <c r="N54" s="12"/>
      <c r="O54" s="12"/>
      <c r="P54" s="32"/>
    </row>
    <row r="55" spans="1:16" x14ac:dyDescent="0.2">
      <c r="A55" s="24" t="s">
        <v>59</v>
      </c>
      <c r="B55" s="7">
        <f t="shared" si="6"/>
        <v>48000.01</v>
      </c>
      <c r="C55" s="2">
        <v>58000</v>
      </c>
      <c r="D55" s="18">
        <f t="shared" si="7"/>
        <v>5.4</v>
      </c>
      <c r="E55" s="11" t="s">
        <v>121</v>
      </c>
      <c r="F55" s="23">
        <f>((C54-B54)*D54/100)+F54</f>
        <v>2484.57924</v>
      </c>
      <c r="G55" s="20">
        <f>$F55+rifcalc!D67</f>
        <v>2574.57924</v>
      </c>
      <c r="H55" s="21">
        <f>$F55+rifcalc!F67</f>
        <v>2654.57924</v>
      </c>
      <c r="I55" s="12"/>
      <c r="J55" s="12"/>
      <c r="K55" s="12"/>
      <c r="L55" s="12"/>
      <c r="M55" s="112"/>
      <c r="N55" s="12"/>
      <c r="O55" s="12"/>
      <c r="P55" s="32"/>
    </row>
    <row r="56" spans="1:16" x14ac:dyDescent="0.2">
      <c r="A56" s="24" t="s">
        <v>60</v>
      </c>
      <c r="B56" s="7">
        <f t="shared" si="6"/>
        <v>58000.01</v>
      </c>
      <c r="C56" s="2">
        <v>999999999</v>
      </c>
      <c r="D56" s="18">
        <v>0</v>
      </c>
      <c r="E56" s="11" t="s">
        <v>121</v>
      </c>
      <c r="F56" s="23">
        <v>3024.58</v>
      </c>
      <c r="G56" s="20">
        <f>$F56+rifcalc!D68</f>
        <v>3124.58</v>
      </c>
      <c r="H56" s="21">
        <f>$F56+rifcalc!F68</f>
        <v>3224.58</v>
      </c>
      <c r="I56" s="12"/>
      <c r="J56" s="12"/>
      <c r="K56" s="12"/>
      <c r="L56" s="12"/>
      <c r="M56" s="112"/>
      <c r="N56" s="12"/>
      <c r="O56" s="12"/>
      <c r="P56" s="32"/>
    </row>
    <row r="57" spans="1:16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2"/>
      <c r="N57" s="12"/>
      <c r="O57" s="12"/>
      <c r="P57" s="32"/>
    </row>
    <row r="58" spans="1:1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2"/>
      <c r="N58" s="12"/>
      <c r="O58" s="12"/>
      <c r="P58" s="32"/>
    </row>
    <row r="59" spans="1:16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2"/>
      <c r="N59" s="12"/>
      <c r="O59" s="12"/>
      <c r="P59" s="32"/>
    </row>
    <row r="60" spans="1:16" x14ac:dyDescent="0.2">
      <c r="A60" s="106" t="s">
        <v>66</v>
      </c>
      <c r="B60" s="106"/>
      <c r="C60" s="106"/>
      <c r="D60" s="106"/>
      <c r="E60" s="106"/>
      <c r="F60" s="106"/>
      <c r="G60" s="106"/>
      <c r="H60" s="12"/>
      <c r="I60" s="12"/>
      <c r="J60" s="12"/>
      <c r="K60" s="12"/>
      <c r="L60" s="12"/>
      <c r="M60" s="112"/>
      <c r="N60" s="12"/>
      <c r="O60" s="12" t="s">
        <v>93</v>
      </c>
      <c r="P60" s="32"/>
    </row>
    <row r="61" spans="1:16" x14ac:dyDescent="0.2">
      <c r="A61" s="27" t="s">
        <v>28</v>
      </c>
      <c r="B61" s="110" t="s">
        <v>68</v>
      </c>
      <c r="C61" s="110"/>
      <c r="D61" s="109" t="s">
        <v>64</v>
      </c>
      <c r="E61" s="109"/>
      <c r="F61" s="114" t="s">
        <v>65</v>
      </c>
      <c r="G61" s="114"/>
      <c r="H61" s="12"/>
      <c r="I61" s="12"/>
      <c r="J61" s="12"/>
      <c r="K61" s="12"/>
      <c r="L61" s="12"/>
      <c r="M61" s="112"/>
      <c r="N61" s="12"/>
      <c r="O61" s="12"/>
      <c r="P61" s="32"/>
    </row>
    <row r="62" spans="1:16" x14ac:dyDescent="0.2">
      <c r="A62" s="24" t="s">
        <v>54</v>
      </c>
      <c r="B62" s="108">
        <v>0</v>
      </c>
      <c r="C62" s="108"/>
      <c r="D62" s="108">
        <v>0</v>
      </c>
      <c r="E62" s="108"/>
      <c r="F62" s="108">
        <v>0</v>
      </c>
      <c r="G62" s="108"/>
      <c r="H62" s="12"/>
      <c r="I62" s="12"/>
      <c r="J62" s="12"/>
      <c r="K62" s="12"/>
      <c r="L62" s="12"/>
      <c r="M62" s="112"/>
      <c r="N62" s="12"/>
      <c r="O62" s="12" t="s">
        <v>6</v>
      </c>
      <c r="P62" s="32">
        <v>0</v>
      </c>
    </row>
    <row r="63" spans="1:16" x14ac:dyDescent="0.2">
      <c r="A63" s="24" t="s">
        <v>55</v>
      </c>
      <c r="B63" s="108">
        <v>0</v>
      </c>
      <c r="C63" s="108"/>
      <c r="D63" s="108">
        <v>20</v>
      </c>
      <c r="E63" s="108"/>
      <c r="F63" s="108">
        <v>50</v>
      </c>
      <c r="G63" s="108"/>
      <c r="H63" s="12"/>
      <c r="I63" s="12"/>
      <c r="J63" s="12"/>
      <c r="K63" s="12"/>
      <c r="L63" s="12"/>
      <c r="M63" s="112"/>
      <c r="N63" s="12"/>
      <c r="O63" s="12" t="s">
        <v>14</v>
      </c>
      <c r="P63" s="32">
        <v>0</v>
      </c>
    </row>
    <row r="64" spans="1:16" x14ac:dyDescent="0.2">
      <c r="A64" s="24" t="s">
        <v>56</v>
      </c>
      <c r="B64" s="108">
        <v>0</v>
      </c>
      <c r="C64" s="108"/>
      <c r="D64" s="108">
        <v>40</v>
      </c>
      <c r="E64" s="108"/>
      <c r="F64" s="108">
        <v>70</v>
      </c>
      <c r="G64" s="108"/>
      <c r="H64" s="12"/>
      <c r="I64" s="12"/>
      <c r="J64" s="12"/>
      <c r="K64" s="12"/>
      <c r="L64" s="12"/>
      <c r="M64" s="112"/>
      <c r="N64" s="12"/>
      <c r="O64" s="12" t="s">
        <v>12</v>
      </c>
      <c r="P64" s="32">
        <v>1</v>
      </c>
    </row>
    <row r="65" spans="1:16" x14ac:dyDescent="0.2">
      <c r="A65" s="24" t="s">
        <v>57</v>
      </c>
      <c r="B65" s="108">
        <v>0</v>
      </c>
      <c r="C65" s="108"/>
      <c r="D65" s="108">
        <v>50</v>
      </c>
      <c r="E65" s="108"/>
      <c r="F65" s="108">
        <v>100</v>
      </c>
      <c r="G65" s="108"/>
      <c r="H65" s="12"/>
      <c r="I65" s="12"/>
      <c r="J65" s="12"/>
      <c r="K65" s="12"/>
      <c r="L65" s="12"/>
      <c r="M65" s="112"/>
      <c r="N65" s="12"/>
      <c r="O65" s="12" t="s">
        <v>12</v>
      </c>
      <c r="P65" s="32">
        <v>2</v>
      </c>
    </row>
    <row r="66" spans="1:16" x14ac:dyDescent="0.2">
      <c r="A66" s="24" t="s">
        <v>58</v>
      </c>
      <c r="B66" s="108">
        <v>0</v>
      </c>
      <c r="C66" s="108"/>
      <c r="D66" s="108">
        <v>70</v>
      </c>
      <c r="E66" s="108"/>
      <c r="F66" s="108">
        <v>140</v>
      </c>
      <c r="G66" s="108"/>
      <c r="H66" s="12"/>
      <c r="I66" s="12"/>
      <c r="J66" s="12"/>
      <c r="K66" s="12"/>
      <c r="L66" s="12"/>
      <c r="M66" s="112"/>
      <c r="N66" s="12"/>
      <c r="O66" s="12" t="s">
        <v>12</v>
      </c>
      <c r="P66" s="32">
        <v>3</v>
      </c>
    </row>
    <row r="67" spans="1:16" x14ac:dyDescent="0.2">
      <c r="A67" s="24" t="s">
        <v>59</v>
      </c>
      <c r="B67" s="108">
        <v>0</v>
      </c>
      <c r="C67" s="108"/>
      <c r="D67" s="108">
        <v>90</v>
      </c>
      <c r="E67" s="108"/>
      <c r="F67" s="108">
        <v>170</v>
      </c>
      <c r="G67" s="108"/>
      <c r="H67" s="12"/>
      <c r="I67" s="12"/>
      <c r="J67" s="12"/>
      <c r="K67" s="12"/>
      <c r="L67" s="12"/>
      <c r="M67" s="112"/>
      <c r="N67" s="12"/>
      <c r="O67" s="12" t="s">
        <v>12</v>
      </c>
      <c r="P67" s="32">
        <v>4</v>
      </c>
    </row>
    <row r="68" spans="1:16" x14ac:dyDescent="0.2">
      <c r="A68" s="24" t="s">
        <v>60</v>
      </c>
      <c r="B68" s="108">
        <v>0</v>
      </c>
      <c r="C68" s="108"/>
      <c r="D68" s="108">
        <v>100</v>
      </c>
      <c r="E68" s="108"/>
      <c r="F68" s="108">
        <v>200</v>
      </c>
      <c r="G68" s="108"/>
      <c r="H68" s="12"/>
      <c r="I68" s="12"/>
      <c r="J68" s="12"/>
      <c r="K68" s="12"/>
      <c r="L68" s="12"/>
      <c r="M68" s="112"/>
      <c r="N68" s="12"/>
      <c r="O68" s="12" t="s">
        <v>12</v>
      </c>
      <c r="P68" s="32">
        <v>5</v>
      </c>
    </row>
    <row r="69" spans="1:16" ht="13.5" thickBo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3"/>
      <c r="N69" s="33"/>
      <c r="O69" s="33" t="s">
        <v>12</v>
      </c>
      <c r="P69" s="34" t="s">
        <v>95</v>
      </c>
    </row>
    <row r="70" spans="1:1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6" x14ac:dyDescent="0.2">
      <c r="A74" s="25" t="s">
        <v>26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6" x14ac:dyDescent="0.2">
      <c r="A75" s="11" t="s">
        <v>83</v>
      </c>
    </row>
    <row r="76" spans="1:16" x14ac:dyDescent="0.2">
      <c r="A76" s="11" t="s">
        <v>17</v>
      </c>
      <c r="B76" s="11" t="s">
        <v>18</v>
      </c>
      <c r="C76" s="11" t="s">
        <v>19</v>
      </c>
      <c r="D76" s="11" t="s">
        <v>20</v>
      </c>
      <c r="E76" s="11" t="s">
        <v>21</v>
      </c>
      <c r="F76" s="11" t="s">
        <v>22</v>
      </c>
    </row>
    <row r="77" spans="1:16" x14ac:dyDescent="0.2">
      <c r="A77" s="11" t="s">
        <v>8</v>
      </c>
      <c r="B77" s="11">
        <v>1</v>
      </c>
      <c r="C77" s="11" t="s">
        <v>6</v>
      </c>
      <c r="D77" s="76">
        <v>0</v>
      </c>
      <c r="E77" s="11" t="str">
        <f t="shared" ref="E77:E93" si="8">A77&amp;"-"&amp;B77&amp;"-"&amp;C77&amp;"-"&amp;D77</f>
        <v>L2-1-IC-0</v>
      </c>
      <c r="F77" s="11">
        <v>0</v>
      </c>
    </row>
    <row r="78" spans="1:16" x14ac:dyDescent="0.2">
      <c r="A78" s="11" t="s">
        <v>8</v>
      </c>
      <c r="B78" s="11">
        <v>1</v>
      </c>
      <c r="C78" s="11" t="s">
        <v>14</v>
      </c>
      <c r="D78" s="76">
        <v>0</v>
      </c>
      <c r="E78" s="11" t="str">
        <f t="shared" si="8"/>
        <v>L2-1-RI-0</v>
      </c>
      <c r="F78" s="11">
        <v>0</v>
      </c>
    </row>
    <row r="79" spans="1:16" x14ac:dyDescent="0.2">
      <c r="A79" s="11" t="s">
        <v>8</v>
      </c>
      <c r="B79" s="11">
        <v>2</v>
      </c>
      <c r="C79" s="11" t="s">
        <v>6</v>
      </c>
      <c r="D79" s="76">
        <v>0</v>
      </c>
      <c r="E79" s="11" t="str">
        <f t="shared" si="8"/>
        <v>L2-2-IC-0</v>
      </c>
      <c r="F79" s="11">
        <v>10</v>
      </c>
    </row>
    <row r="80" spans="1:16" x14ac:dyDescent="0.2">
      <c r="A80" s="11" t="s">
        <v>8</v>
      </c>
      <c r="B80" s="11">
        <v>2</v>
      </c>
      <c r="C80" s="11" t="s">
        <v>14</v>
      </c>
      <c r="D80" s="76">
        <v>0</v>
      </c>
      <c r="E80" s="11" t="str">
        <f t="shared" si="8"/>
        <v>L2-2-RI-0</v>
      </c>
      <c r="F80" s="11">
        <v>10</v>
      </c>
    </row>
    <row r="81" spans="1:6" x14ac:dyDescent="0.2">
      <c r="A81" s="11" t="s">
        <v>8</v>
      </c>
      <c r="B81" s="11">
        <v>3</v>
      </c>
      <c r="C81" s="11" t="s">
        <v>12</v>
      </c>
      <c r="D81" s="76">
        <v>1</v>
      </c>
      <c r="E81" s="11" t="str">
        <f t="shared" si="8"/>
        <v>L2-3-FC-1</v>
      </c>
      <c r="F81" s="11">
        <v>25</v>
      </c>
    </row>
    <row r="82" spans="1:6" x14ac:dyDescent="0.2">
      <c r="A82" s="11" t="s">
        <v>8</v>
      </c>
      <c r="B82" s="11">
        <v>3</v>
      </c>
      <c r="C82" s="11" t="s">
        <v>12</v>
      </c>
      <c r="D82" s="76">
        <v>2</v>
      </c>
      <c r="E82" s="11" t="str">
        <f t="shared" si="8"/>
        <v>L2-3-FC-2</v>
      </c>
      <c r="F82" s="11">
        <v>25</v>
      </c>
    </row>
    <row r="83" spans="1:6" x14ac:dyDescent="0.2">
      <c r="A83" s="11" t="s">
        <v>8</v>
      </c>
      <c r="B83" s="11">
        <v>3</v>
      </c>
      <c r="C83" s="11" t="s">
        <v>12</v>
      </c>
      <c r="D83" s="76">
        <v>3</v>
      </c>
      <c r="E83" s="11" t="str">
        <f t="shared" si="8"/>
        <v>L2-3-FC-3</v>
      </c>
      <c r="F83" s="11">
        <v>25</v>
      </c>
    </row>
    <row r="84" spans="1:6" x14ac:dyDescent="0.2">
      <c r="A84" s="11" t="s">
        <v>8</v>
      </c>
      <c r="B84" s="11">
        <v>3</v>
      </c>
      <c r="C84" s="11" t="s">
        <v>12</v>
      </c>
      <c r="D84" s="76">
        <v>4</v>
      </c>
      <c r="E84" s="11" t="str">
        <f t="shared" si="8"/>
        <v>L2-3-FC-4</v>
      </c>
      <c r="F84" s="11">
        <v>25</v>
      </c>
    </row>
    <row r="85" spans="1:6" x14ac:dyDescent="0.2">
      <c r="A85" s="11" t="s">
        <v>8</v>
      </c>
      <c r="B85" s="11">
        <v>3</v>
      </c>
      <c r="C85" s="11" t="s">
        <v>12</v>
      </c>
      <c r="D85" s="76">
        <v>5</v>
      </c>
      <c r="E85" s="11" t="str">
        <f t="shared" si="8"/>
        <v>L2-3-FC-5</v>
      </c>
      <c r="F85" s="11">
        <v>25</v>
      </c>
    </row>
    <row r="86" spans="1:6" x14ac:dyDescent="0.2">
      <c r="A86" s="11" t="s">
        <v>8</v>
      </c>
      <c r="B86" s="11">
        <v>3</v>
      </c>
      <c r="C86" s="11" t="s">
        <v>12</v>
      </c>
      <c r="D86" s="76" t="s">
        <v>95</v>
      </c>
      <c r="E86" s="11" t="str">
        <f t="shared" si="8"/>
        <v>L2-3-FC-&gt;5</v>
      </c>
      <c r="F86" s="11">
        <v>25</v>
      </c>
    </row>
    <row r="87" spans="1:6" x14ac:dyDescent="0.2">
      <c r="A87" s="11" t="s">
        <v>8</v>
      </c>
      <c r="B87" s="11">
        <v>3</v>
      </c>
      <c r="C87" s="11" t="s">
        <v>6</v>
      </c>
      <c r="D87" s="76">
        <v>0</v>
      </c>
      <c r="E87" s="11" t="str">
        <f t="shared" si="8"/>
        <v>L2-3-IC-0</v>
      </c>
      <c r="F87" s="11">
        <v>25</v>
      </c>
    </row>
    <row r="88" spans="1:6" x14ac:dyDescent="0.2">
      <c r="A88" s="11" t="s">
        <v>8</v>
      </c>
      <c r="B88" s="11">
        <v>3</v>
      </c>
      <c r="C88" s="11" t="s">
        <v>14</v>
      </c>
      <c r="D88" s="76">
        <v>0</v>
      </c>
      <c r="E88" s="11" t="str">
        <f t="shared" si="8"/>
        <v>L2-3-RI-0</v>
      </c>
      <c r="F88" s="11">
        <v>25</v>
      </c>
    </row>
    <row r="89" spans="1:6" x14ac:dyDescent="0.2">
      <c r="A89" s="11" t="s">
        <v>3</v>
      </c>
      <c r="B89" s="11">
        <v>1</v>
      </c>
      <c r="C89" s="11" t="s">
        <v>6</v>
      </c>
      <c r="D89" s="76">
        <v>0</v>
      </c>
      <c r="E89" s="11" t="str">
        <f t="shared" si="8"/>
        <v>LM-1-IC-0</v>
      </c>
      <c r="F89" s="11">
        <v>0</v>
      </c>
    </row>
    <row r="90" spans="1:6" x14ac:dyDescent="0.2">
      <c r="A90" s="11" t="s">
        <v>3</v>
      </c>
      <c r="B90" s="11">
        <v>1</v>
      </c>
      <c r="C90" s="11" t="s">
        <v>14</v>
      </c>
      <c r="D90" s="76">
        <v>0</v>
      </c>
      <c r="E90" s="11" t="str">
        <f t="shared" si="8"/>
        <v>LM-1-RI-0</v>
      </c>
      <c r="F90" s="11">
        <v>0</v>
      </c>
    </row>
    <row r="91" spans="1:6" x14ac:dyDescent="0.2">
      <c r="A91" s="11" t="s">
        <v>3</v>
      </c>
      <c r="B91" s="11">
        <v>2</v>
      </c>
      <c r="C91" s="11" t="s">
        <v>12</v>
      </c>
      <c r="D91" s="76">
        <v>1</v>
      </c>
      <c r="E91" s="11" t="str">
        <f t="shared" si="8"/>
        <v>LM-2-FC-1</v>
      </c>
      <c r="F91" s="11">
        <v>25</v>
      </c>
    </row>
    <row r="92" spans="1:6" x14ac:dyDescent="0.2">
      <c r="A92" s="11" t="s">
        <v>3</v>
      </c>
      <c r="B92" s="11">
        <v>2</v>
      </c>
      <c r="C92" s="11" t="s">
        <v>12</v>
      </c>
      <c r="D92" s="76">
        <v>2</v>
      </c>
      <c r="E92" s="11" t="str">
        <f t="shared" si="8"/>
        <v>LM-2-FC-2</v>
      </c>
      <c r="F92" s="11">
        <v>25</v>
      </c>
    </row>
    <row r="93" spans="1:6" x14ac:dyDescent="0.2">
      <c r="A93" s="11" t="s">
        <v>3</v>
      </c>
      <c r="B93" s="11">
        <v>2</v>
      </c>
      <c r="C93" s="11" t="s">
        <v>12</v>
      </c>
      <c r="D93" s="76">
        <v>3</v>
      </c>
      <c r="E93" s="11" t="str">
        <f t="shared" si="8"/>
        <v>LM-2-FC-3</v>
      </c>
      <c r="F93" s="11">
        <v>25</v>
      </c>
    </row>
    <row r="94" spans="1:6" x14ac:dyDescent="0.2">
      <c r="A94" s="11" t="s">
        <v>3</v>
      </c>
      <c r="B94" s="11">
        <v>2</v>
      </c>
      <c r="C94" s="11" t="s">
        <v>12</v>
      </c>
      <c r="D94" s="76">
        <v>4</v>
      </c>
      <c r="E94" s="11" t="str">
        <f t="shared" ref="E94:E113" si="9">A94&amp;"-"&amp;B94&amp;"-"&amp;C94&amp;"-"&amp;D94</f>
        <v>LM-2-FC-4</v>
      </c>
      <c r="F94" s="11">
        <v>25</v>
      </c>
    </row>
    <row r="95" spans="1:6" x14ac:dyDescent="0.2">
      <c r="A95" s="11" t="s">
        <v>3</v>
      </c>
      <c r="B95" s="11">
        <v>2</v>
      </c>
      <c r="C95" s="11" t="s">
        <v>12</v>
      </c>
      <c r="D95" s="76">
        <v>5</v>
      </c>
      <c r="E95" s="11" t="str">
        <f t="shared" si="9"/>
        <v>LM-2-FC-5</v>
      </c>
      <c r="F95" s="11">
        <v>25</v>
      </c>
    </row>
    <row r="96" spans="1:6" x14ac:dyDescent="0.2">
      <c r="A96" s="11" t="s">
        <v>3</v>
      </c>
      <c r="B96" s="11">
        <v>2</v>
      </c>
      <c r="C96" s="11" t="s">
        <v>12</v>
      </c>
      <c r="D96" s="76" t="s">
        <v>95</v>
      </c>
      <c r="E96" s="11" t="str">
        <f t="shared" si="9"/>
        <v>LM-2-FC-&gt;5</v>
      </c>
      <c r="F96" s="11">
        <v>25</v>
      </c>
    </row>
    <row r="97" spans="1:6" x14ac:dyDescent="0.2">
      <c r="A97" s="11" t="s">
        <v>3</v>
      </c>
      <c r="B97" s="11">
        <v>2</v>
      </c>
      <c r="C97" s="11" t="s">
        <v>6</v>
      </c>
      <c r="D97" s="76">
        <v>0</v>
      </c>
      <c r="E97" s="11" t="str">
        <f t="shared" si="9"/>
        <v>LM-2-IC-0</v>
      </c>
      <c r="F97" s="11">
        <v>10</v>
      </c>
    </row>
    <row r="98" spans="1:6" x14ac:dyDescent="0.2">
      <c r="A98" s="11" t="s">
        <v>3</v>
      </c>
      <c r="B98" s="11">
        <v>2</v>
      </c>
      <c r="C98" s="11" t="s">
        <v>14</v>
      </c>
      <c r="D98" s="76">
        <v>0</v>
      </c>
      <c r="E98" s="11" t="str">
        <f t="shared" si="9"/>
        <v>LM-2-RI-0</v>
      </c>
      <c r="F98" s="11">
        <v>10</v>
      </c>
    </row>
    <row r="99" spans="1:6" x14ac:dyDescent="0.2">
      <c r="A99" s="11" t="s">
        <v>2</v>
      </c>
      <c r="B99" s="11">
        <v>1</v>
      </c>
      <c r="C99" s="11" t="s">
        <v>6</v>
      </c>
      <c r="D99" s="76">
        <v>0</v>
      </c>
      <c r="E99" s="11" t="str">
        <f t="shared" si="9"/>
        <v>LM5-1-IC-0</v>
      </c>
      <c r="F99" s="11">
        <v>0</v>
      </c>
    </row>
    <row r="100" spans="1:6" x14ac:dyDescent="0.2">
      <c r="A100" s="11" t="s">
        <v>2</v>
      </c>
      <c r="B100" s="11">
        <v>1</v>
      </c>
      <c r="C100" s="11" t="s">
        <v>14</v>
      </c>
      <c r="D100" s="76">
        <v>0</v>
      </c>
      <c r="E100" s="11" t="str">
        <f t="shared" si="9"/>
        <v>LM5-1-RI-0</v>
      </c>
      <c r="F100" s="11">
        <v>0</v>
      </c>
    </row>
    <row r="101" spans="1:6" x14ac:dyDescent="0.2">
      <c r="A101" s="11" t="s">
        <v>2</v>
      </c>
      <c r="B101" s="11">
        <v>2</v>
      </c>
      <c r="C101" s="11" t="s">
        <v>6</v>
      </c>
      <c r="D101" s="76">
        <v>0</v>
      </c>
      <c r="E101" s="11" t="str">
        <f t="shared" si="9"/>
        <v>LM5-2-IC-0</v>
      </c>
      <c r="F101" s="11">
        <v>10</v>
      </c>
    </row>
    <row r="102" spans="1:6" x14ac:dyDescent="0.2">
      <c r="A102" s="11" t="s">
        <v>2</v>
      </c>
      <c r="B102" s="11">
        <v>2</v>
      </c>
      <c r="C102" s="11" t="s">
        <v>14</v>
      </c>
      <c r="D102" s="76">
        <v>0</v>
      </c>
      <c r="E102" s="11" t="str">
        <f t="shared" si="9"/>
        <v>LM5-2-RI-0</v>
      </c>
      <c r="F102" s="11">
        <v>10</v>
      </c>
    </row>
    <row r="103" spans="1:6" x14ac:dyDescent="0.2">
      <c r="A103" s="11" t="s">
        <v>2</v>
      </c>
      <c r="B103" s="11">
        <v>3</v>
      </c>
      <c r="C103" s="11" t="s">
        <v>6</v>
      </c>
      <c r="D103" s="76">
        <v>0</v>
      </c>
      <c r="E103" s="11" t="str">
        <f t="shared" si="9"/>
        <v>LM5-3-IC-0</v>
      </c>
      <c r="F103" s="11">
        <v>25</v>
      </c>
    </row>
    <row r="104" spans="1:6" x14ac:dyDescent="0.2">
      <c r="A104" s="11" t="s">
        <v>2</v>
      </c>
      <c r="B104" s="11">
        <v>3</v>
      </c>
      <c r="C104" s="11" t="s">
        <v>14</v>
      </c>
      <c r="D104" s="76">
        <v>0</v>
      </c>
      <c r="E104" s="11" t="str">
        <f t="shared" si="9"/>
        <v>LM5-3-RI-0</v>
      </c>
      <c r="F104" s="11">
        <v>25</v>
      </c>
    </row>
    <row r="105" spans="1:6" x14ac:dyDescent="0.2">
      <c r="A105" s="11" t="s">
        <v>2</v>
      </c>
      <c r="B105" s="11">
        <v>4</v>
      </c>
      <c r="C105" s="11" t="s">
        <v>6</v>
      </c>
      <c r="D105" s="76">
        <v>0</v>
      </c>
      <c r="E105" s="11" t="str">
        <f t="shared" si="9"/>
        <v>LM5-4-IC-0</v>
      </c>
      <c r="F105" s="11">
        <v>25</v>
      </c>
    </row>
    <row r="106" spans="1:6" x14ac:dyDescent="0.2">
      <c r="A106" s="11" t="s">
        <v>2</v>
      </c>
      <c r="B106" s="11">
        <v>4</v>
      </c>
      <c r="C106" s="11" t="s">
        <v>14</v>
      </c>
      <c r="D106" s="76">
        <v>0</v>
      </c>
      <c r="E106" s="11" t="str">
        <f t="shared" si="9"/>
        <v>LM5-4-RI-0</v>
      </c>
      <c r="F106" s="11">
        <v>25</v>
      </c>
    </row>
    <row r="107" spans="1:6" x14ac:dyDescent="0.2">
      <c r="A107" s="11" t="s">
        <v>2</v>
      </c>
      <c r="B107" s="11">
        <v>5</v>
      </c>
      <c r="C107" s="11" t="s">
        <v>12</v>
      </c>
      <c r="D107" s="76">
        <v>1</v>
      </c>
      <c r="E107" s="11" t="str">
        <f t="shared" si="9"/>
        <v>LM5-5-FC-1</v>
      </c>
      <c r="F107" s="11">
        <v>25</v>
      </c>
    </row>
    <row r="108" spans="1:6" x14ac:dyDescent="0.2">
      <c r="A108" s="11" t="s">
        <v>2</v>
      </c>
      <c r="B108" s="11">
        <v>5</v>
      </c>
      <c r="C108" s="11" t="s">
        <v>12</v>
      </c>
      <c r="D108" s="76">
        <v>2</v>
      </c>
      <c r="E108" s="11" t="str">
        <f t="shared" si="9"/>
        <v>LM5-5-FC-2</v>
      </c>
      <c r="F108" s="11">
        <v>25</v>
      </c>
    </row>
    <row r="109" spans="1:6" x14ac:dyDescent="0.2">
      <c r="A109" s="11" t="s">
        <v>2</v>
      </c>
      <c r="B109" s="11">
        <v>5</v>
      </c>
      <c r="C109" s="11" t="s">
        <v>12</v>
      </c>
      <c r="D109" s="76">
        <v>3</v>
      </c>
      <c r="E109" s="11" t="str">
        <f t="shared" si="9"/>
        <v>LM5-5-FC-3</v>
      </c>
      <c r="F109" s="11">
        <v>25</v>
      </c>
    </row>
    <row r="110" spans="1:6" x14ac:dyDescent="0.2">
      <c r="A110" s="11" t="s">
        <v>2</v>
      </c>
      <c r="B110" s="11">
        <v>5</v>
      </c>
      <c r="C110" s="11" t="s">
        <v>12</v>
      </c>
      <c r="D110" s="76">
        <v>4</v>
      </c>
      <c r="E110" s="11" t="str">
        <f t="shared" si="9"/>
        <v>LM5-5-FC-4</v>
      </c>
      <c r="F110" s="11">
        <v>25</v>
      </c>
    </row>
    <row r="111" spans="1:6" x14ac:dyDescent="0.2">
      <c r="A111" s="11" t="s">
        <v>2</v>
      </c>
      <c r="B111" s="11">
        <v>5</v>
      </c>
      <c r="C111" s="11" t="s">
        <v>12</v>
      </c>
      <c r="D111" s="76">
        <v>5</v>
      </c>
      <c r="E111" s="11" t="str">
        <f t="shared" si="9"/>
        <v>LM5-5-FC-5</v>
      </c>
      <c r="F111" s="11">
        <v>25</v>
      </c>
    </row>
    <row r="112" spans="1:6" x14ac:dyDescent="0.2">
      <c r="A112" s="11" t="s">
        <v>2</v>
      </c>
      <c r="B112" s="11">
        <v>5</v>
      </c>
      <c r="C112" s="11" t="s">
        <v>12</v>
      </c>
      <c r="D112" s="76" t="s">
        <v>95</v>
      </c>
      <c r="E112" s="11" t="str">
        <f t="shared" si="9"/>
        <v>LM5-5-FC-&gt;5</v>
      </c>
      <c r="F112" s="11">
        <v>25</v>
      </c>
    </row>
    <row r="113" spans="1:7" x14ac:dyDescent="0.2">
      <c r="A113" s="11" t="s">
        <v>2</v>
      </c>
      <c r="B113" s="11">
        <v>5</v>
      </c>
      <c r="C113" s="11" t="s">
        <v>6</v>
      </c>
      <c r="D113" s="76">
        <v>0</v>
      </c>
      <c r="E113" s="11" t="str">
        <f t="shared" si="9"/>
        <v>LM5-5-IC-0</v>
      </c>
      <c r="F113" s="11">
        <v>25</v>
      </c>
    </row>
    <row r="114" spans="1:7" x14ac:dyDescent="0.2">
      <c r="A114" s="11" t="s">
        <v>2</v>
      </c>
      <c r="B114" s="11">
        <v>5</v>
      </c>
      <c r="C114" s="11" t="s">
        <v>14</v>
      </c>
      <c r="D114" s="76">
        <v>0</v>
      </c>
      <c r="E114" s="11" t="str">
        <f t="shared" ref="E114:E119" si="10">A114&amp;"-"&amp;B114&amp;"-"&amp;C114&amp;"-"&amp;D114</f>
        <v>LM5-5-RI-0</v>
      </c>
      <c r="F114" s="11">
        <v>25</v>
      </c>
    </row>
    <row r="115" spans="1:7" x14ac:dyDescent="0.2">
      <c r="A115" s="11" t="s">
        <v>5</v>
      </c>
      <c r="B115" s="11">
        <v>2</v>
      </c>
      <c r="C115" s="11" t="s">
        <v>12</v>
      </c>
      <c r="D115" s="76">
        <v>2</v>
      </c>
      <c r="E115" s="11" t="str">
        <f t="shared" si="10"/>
        <v>LS-2-FC-2</v>
      </c>
      <c r="F115" s="11">
        <v>25</v>
      </c>
    </row>
    <row r="116" spans="1:7" x14ac:dyDescent="0.2">
      <c r="A116" s="11" t="s">
        <v>5</v>
      </c>
      <c r="B116" s="11">
        <v>2</v>
      </c>
      <c r="C116" s="11" t="s">
        <v>12</v>
      </c>
      <c r="D116" s="76">
        <v>3</v>
      </c>
      <c r="E116" s="11" t="str">
        <f t="shared" si="10"/>
        <v>LS-2-FC-3</v>
      </c>
      <c r="F116" s="11">
        <v>25</v>
      </c>
    </row>
    <row r="117" spans="1:7" x14ac:dyDescent="0.2">
      <c r="A117" s="11" t="s">
        <v>5</v>
      </c>
      <c r="B117" s="11">
        <v>2</v>
      </c>
      <c r="C117" s="11" t="s">
        <v>12</v>
      </c>
      <c r="D117" s="76">
        <v>4</v>
      </c>
      <c r="E117" s="11" t="str">
        <f t="shared" si="10"/>
        <v>LS-2-FC-4</v>
      </c>
      <c r="F117" s="11">
        <v>25</v>
      </c>
    </row>
    <row r="118" spans="1:7" x14ac:dyDescent="0.2">
      <c r="A118" s="11" t="s">
        <v>5</v>
      </c>
      <c r="B118" s="11">
        <v>2</v>
      </c>
      <c r="C118" s="11" t="s">
        <v>12</v>
      </c>
      <c r="D118" s="76">
        <v>5</v>
      </c>
      <c r="E118" s="11" t="str">
        <f t="shared" si="10"/>
        <v>LS-2-FC-5</v>
      </c>
      <c r="F118" s="11">
        <v>25</v>
      </c>
    </row>
    <row r="119" spans="1:7" x14ac:dyDescent="0.2">
      <c r="A119" s="11" t="s">
        <v>5</v>
      </c>
      <c r="B119" s="11">
        <v>2</v>
      </c>
      <c r="C119" s="11" t="s">
        <v>12</v>
      </c>
      <c r="D119" s="76" t="s">
        <v>95</v>
      </c>
      <c r="E119" s="11" t="str">
        <f t="shared" si="10"/>
        <v>LS-2-FC-&gt;5</v>
      </c>
      <c r="F119" s="11">
        <v>25</v>
      </c>
    </row>
    <row r="121" spans="1:7" x14ac:dyDescent="0.2">
      <c r="A121" s="11" t="s">
        <v>17</v>
      </c>
      <c r="B121" s="11" t="s">
        <v>18</v>
      </c>
      <c r="C121" s="11" t="s">
        <v>19</v>
      </c>
      <c r="D121" s="11" t="s">
        <v>20</v>
      </c>
      <c r="E121" s="11" t="s">
        <v>25</v>
      </c>
      <c r="F121" s="11" t="s">
        <v>21</v>
      </c>
      <c r="G121" s="11" t="s">
        <v>22</v>
      </c>
    </row>
    <row r="122" spans="1:7" x14ac:dyDescent="0.2">
      <c r="A122" s="11" t="s">
        <v>8</v>
      </c>
      <c r="B122" s="11">
        <v>1</v>
      </c>
      <c r="C122" s="11" t="s">
        <v>6</v>
      </c>
      <c r="D122" s="76">
        <v>0</v>
      </c>
      <c r="E122" s="11" t="s">
        <v>9</v>
      </c>
      <c r="F122" s="11" t="str">
        <f>A122&amp;"-"&amp;B122&amp;"-"&amp;C122&amp;"-"&amp;D122&amp;"-"&amp;E122</f>
        <v>L2-1-IC-0-NO</v>
      </c>
      <c r="G122" s="11">
        <v>0</v>
      </c>
    </row>
    <row r="123" spans="1:7" x14ac:dyDescent="0.2">
      <c r="A123" s="11" t="s">
        <v>8</v>
      </c>
      <c r="B123" s="11">
        <v>1</v>
      </c>
      <c r="C123" s="11" t="s">
        <v>14</v>
      </c>
      <c r="D123" s="76">
        <v>0</v>
      </c>
      <c r="E123" s="11" t="s">
        <v>9</v>
      </c>
      <c r="F123" s="11" t="str">
        <f t="shared" ref="F123:F164" si="11">A123&amp;"-"&amp;B123&amp;"-"&amp;C123&amp;"-"&amp;D123&amp;"-"&amp;E123</f>
        <v>L2-1-RI-0-NO</v>
      </c>
      <c r="G123" s="11">
        <v>0</v>
      </c>
    </row>
    <row r="124" spans="1:7" x14ac:dyDescent="0.2">
      <c r="A124" s="11" t="s">
        <v>8</v>
      </c>
      <c r="B124" s="11">
        <v>2</v>
      </c>
      <c r="C124" s="11" t="s">
        <v>6</v>
      </c>
      <c r="D124" s="76">
        <v>0</v>
      </c>
      <c r="E124" s="11" t="s">
        <v>9</v>
      </c>
      <c r="F124" s="11" t="str">
        <f t="shared" si="11"/>
        <v>L2-2-IC-0-NO</v>
      </c>
      <c r="G124" s="11">
        <v>10</v>
      </c>
    </row>
    <row r="125" spans="1:7" x14ac:dyDescent="0.2">
      <c r="A125" s="11" t="s">
        <v>8</v>
      </c>
      <c r="B125" s="11">
        <v>2</v>
      </c>
      <c r="C125" s="11" t="s">
        <v>14</v>
      </c>
      <c r="D125" s="76">
        <v>0</v>
      </c>
      <c r="E125" s="11" t="s">
        <v>9</v>
      </c>
      <c r="F125" s="11" t="str">
        <f t="shared" si="11"/>
        <v>L2-2-RI-0-NO</v>
      </c>
      <c r="G125" s="11">
        <v>10</v>
      </c>
    </row>
    <row r="126" spans="1:7" x14ac:dyDescent="0.2">
      <c r="A126" s="11" t="s">
        <v>8</v>
      </c>
      <c r="B126" s="11">
        <v>3</v>
      </c>
      <c r="C126" s="11" t="s">
        <v>12</v>
      </c>
      <c r="D126" s="76">
        <v>1</v>
      </c>
      <c r="E126" s="11" t="s">
        <v>9</v>
      </c>
      <c r="F126" s="11" t="str">
        <f t="shared" si="11"/>
        <v>L2-3-FC-1-NO</v>
      </c>
      <c r="G126" s="11">
        <v>25</v>
      </c>
    </row>
    <row r="127" spans="1:7" x14ac:dyDescent="0.2">
      <c r="A127" s="11" t="s">
        <v>8</v>
      </c>
      <c r="B127" s="11">
        <v>3</v>
      </c>
      <c r="C127" s="11" t="s">
        <v>12</v>
      </c>
      <c r="D127" s="76">
        <v>2</v>
      </c>
      <c r="E127" s="11" t="s">
        <v>9</v>
      </c>
      <c r="F127" s="11" t="str">
        <f t="shared" si="11"/>
        <v>L2-3-FC-2-NO</v>
      </c>
      <c r="G127" s="11">
        <v>25</v>
      </c>
    </row>
    <row r="128" spans="1:7" x14ac:dyDescent="0.2">
      <c r="A128" s="11" t="s">
        <v>8</v>
      </c>
      <c r="B128" s="11">
        <v>3</v>
      </c>
      <c r="C128" s="11" t="s">
        <v>12</v>
      </c>
      <c r="D128" s="76">
        <v>3</v>
      </c>
      <c r="E128" s="11" t="s">
        <v>9</v>
      </c>
      <c r="F128" s="11" t="str">
        <f t="shared" si="11"/>
        <v>L2-3-FC-3-NO</v>
      </c>
      <c r="G128" s="11">
        <v>25</v>
      </c>
    </row>
    <row r="129" spans="1:7" x14ac:dyDescent="0.2">
      <c r="A129" s="11" t="s">
        <v>8</v>
      </c>
      <c r="B129" s="11">
        <v>3</v>
      </c>
      <c r="C129" s="11" t="s">
        <v>12</v>
      </c>
      <c r="D129" s="76">
        <v>4</v>
      </c>
      <c r="E129" s="11" t="s">
        <v>9</v>
      </c>
      <c r="F129" s="11" t="str">
        <f t="shared" si="11"/>
        <v>L2-3-FC-4-NO</v>
      </c>
      <c r="G129" s="11">
        <v>25</v>
      </c>
    </row>
    <row r="130" spans="1:7" x14ac:dyDescent="0.2">
      <c r="A130" s="11" t="s">
        <v>8</v>
      </c>
      <c r="B130" s="11">
        <v>3</v>
      </c>
      <c r="C130" s="11" t="s">
        <v>12</v>
      </c>
      <c r="D130" s="76">
        <v>5</v>
      </c>
      <c r="E130" s="11" t="s">
        <v>9</v>
      </c>
      <c r="F130" s="11" t="str">
        <f t="shared" si="11"/>
        <v>L2-3-FC-5-NO</v>
      </c>
      <c r="G130" s="11">
        <v>25</v>
      </c>
    </row>
    <row r="131" spans="1:7" x14ac:dyDescent="0.2">
      <c r="A131" s="11" t="s">
        <v>8</v>
      </c>
      <c r="B131" s="11">
        <v>3</v>
      </c>
      <c r="C131" s="11" t="s">
        <v>12</v>
      </c>
      <c r="D131" s="76" t="s">
        <v>95</v>
      </c>
      <c r="E131" s="11" t="s">
        <v>9</v>
      </c>
      <c r="F131" s="11" t="str">
        <f t="shared" si="11"/>
        <v>L2-3-FC-&gt;5-NO</v>
      </c>
      <c r="G131" s="11">
        <v>25</v>
      </c>
    </row>
    <row r="132" spans="1:7" x14ac:dyDescent="0.2">
      <c r="A132" s="11" t="s">
        <v>8</v>
      </c>
      <c r="B132" s="11">
        <v>3</v>
      </c>
      <c r="C132" s="11" t="s">
        <v>6</v>
      </c>
      <c r="D132" s="76">
        <v>0</v>
      </c>
      <c r="E132" s="11" t="s">
        <v>9</v>
      </c>
      <c r="F132" s="11" t="str">
        <f t="shared" si="11"/>
        <v>L2-3-IC-0-NO</v>
      </c>
      <c r="G132" s="11">
        <v>25</v>
      </c>
    </row>
    <row r="133" spans="1:7" x14ac:dyDescent="0.2">
      <c r="A133" s="11" t="s">
        <v>8</v>
      </c>
      <c r="B133" s="11">
        <v>3</v>
      </c>
      <c r="C133" s="11" t="s">
        <v>14</v>
      </c>
      <c r="D133" s="76">
        <v>0</v>
      </c>
      <c r="E133" s="11" t="s">
        <v>9</v>
      </c>
      <c r="F133" s="11" t="str">
        <f t="shared" si="11"/>
        <v>L2-3-RI-0-NO</v>
      </c>
      <c r="G133" s="11">
        <v>25</v>
      </c>
    </row>
    <row r="134" spans="1:7" x14ac:dyDescent="0.2">
      <c r="A134" s="11" t="s">
        <v>3</v>
      </c>
      <c r="B134" s="11">
        <v>1</v>
      </c>
      <c r="C134" s="11" t="s">
        <v>6</v>
      </c>
      <c r="D134" s="76">
        <v>0</v>
      </c>
      <c r="E134" s="11" t="s">
        <v>9</v>
      </c>
      <c r="F134" s="11" t="str">
        <f t="shared" si="11"/>
        <v>LM-1-IC-0-NO</v>
      </c>
      <c r="G134" s="11">
        <v>0</v>
      </c>
    </row>
    <row r="135" spans="1:7" x14ac:dyDescent="0.2">
      <c r="A135" s="11" t="s">
        <v>3</v>
      </c>
      <c r="B135" s="11">
        <v>1</v>
      </c>
      <c r="C135" s="11" t="s">
        <v>14</v>
      </c>
      <c r="D135" s="76">
        <v>0</v>
      </c>
      <c r="E135" s="11" t="s">
        <v>9</v>
      </c>
      <c r="F135" s="11" t="str">
        <f t="shared" si="11"/>
        <v>LM-1-RI-0-NO</v>
      </c>
      <c r="G135" s="11">
        <v>0</v>
      </c>
    </row>
    <row r="136" spans="1:7" x14ac:dyDescent="0.2">
      <c r="A136" s="11" t="s">
        <v>3</v>
      </c>
      <c r="B136" s="11">
        <v>2</v>
      </c>
      <c r="C136" s="11" t="s">
        <v>12</v>
      </c>
      <c r="D136" s="76">
        <v>1</v>
      </c>
      <c r="E136" s="11" t="s">
        <v>9</v>
      </c>
      <c r="F136" s="11" t="str">
        <f t="shared" si="11"/>
        <v>LM-2-FC-1-NO</v>
      </c>
      <c r="G136" s="11">
        <v>25</v>
      </c>
    </row>
    <row r="137" spans="1:7" x14ac:dyDescent="0.2">
      <c r="A137" s="11" t="s">
        <v>3</v>
      </c>
      <c r="B137" s="11">
        <v>2</v>
      </c>
      <c r="C137" s="11" t="s">
        <v>12</v>
      </c>
      <c r="D137" s="76">
        <v>2</v>
      </c>
      <c r="E137" s="11" t="s">
        <v>9</v>
      </c>
      <c r="F137" s="11" t="str">
        <f t="shared" si="11"/>
        <v>LM-2-FC-2-NO</v>
      </c>
      <c r="G137" s="11">
        <v>25</v>
      </c>
    </row>
    <row r="138" spans="1:7" x14ac:dyDescent="0.2">
      <c r="A138" s="11" t="s">
        <v>3</v>
      </c>
      <c r="B138" s="11">
        <v>2</v>
      </c>
      <c r="C138" s="11" t="s">
        <v>12</v>
      </c>
      <c r="D138" s="76">
        <v>3</v>
      </c>
      <c r="E138" s="11" t="s">
        <v>9</v>
      </c>
      <c r="F138" s="11" t="str">
        <f t="shared" si="11"/>
        <v>LM-2-FC-3-NO</v>
      </c>
      <c r="G138" s="11">
        <v>25</v>
      </c>
    </row>
    <row r="139" spans="1:7" x14ac:dyDescent="0.2">
      <c r="A139" s="11" t="s">
        <v>3</v>
      </c>
      <c r="B139" s="11">
        <v>2</v>
      </c>
      <c r="C139" s="11" t="s">
        <v>12</v>
      </c>
      <c r="D139" s="76">
        <v>4</v>
      </c>
      <c r="E139" s="11" t="s">
        <v>9</v>
      </c>
      <c r="F139" s="11" t="str">
        <f t="shared" si="11"/>
        <v>LM-2-FC-4-NO</v>
      </c>
      <c r="G139" s="11">
        <v>25</v>
      </c>
    </row>
    <row r="140" spans="1:7" x14ac:dyDescent="0.2">
      <c r="A140" s="11" t="s">
        <v>3</v>
      </c>
      <c r="B140" s="11">
        <v>2</v>
      </c>
      <c r="C140" s="11" t="s">
        <v>12</v>
      </c>
      <c r="D140" s="76">
        <v>5</v>
      </c>
      <c r="E140" s="11" t="s">
        <v>9</v>
      </c>
      <c r="F140" s="11" t="str">
        <f t="shared" si="11"/>
        <v>LM-2-FC-5-NO</v>
      </c>
      <c r="G140" s="11">
        <v>25</v>
      </c>
    </row>
    <row r="141" spans="1:7" x14ac:dyDescent="0.2">
      <c r="A141" s="11" t="s">
        <v>3</v>
      </c>
      <c r="B141" s="11">
        <v>2</v>
      </c>
      <c r="C141" s="11" t="s">
        <v>12</v>
      </c>
      <c r="D141" s="76" t="s">
        <v>95</v>
      </c>
      <c r="E141" s="11" t="s">
        <v>9</v>
      </c>
      <c r="F141" s="11" t="str">
        <f t="shared" si="11"/>
        <v>LM-2-FC-&gt;5-NO</v>
      </c>
      <c r="G141" s="11">
        <v>25</v>
      </c>
    </row>
    <row r="142" spans="1:7" x14ac:dyDescent="0.2">
      <c r="A142" s="11" t="s">
        <v>3</v>
      </c>
      <c r="B142" s="11">
        <v>2</v>
      </c>
      <c r="C142" s="11" t="s">
        <v>6</v>
      </c>
      <c r="D142" s="76">
        <v>0</v>
      </c>
      <c r="E142" s="11" t="s">
        <v>9</v>
      </c>
      <c r="F142" s="11" t="str">
        <f t="shared" si="11"/>
        <v>LM-2-IC-0-NO</v>
      </c>
      <c r="G142" s="11">
        <v>10</v>
      </c>
    </row>
    <row r="143" spans="1:7" x14ac:dyDescent="0.2">
      <c r="A143" s="11" t="s">
        <v>3</v>
      </c>
      <c r="B143" s="11">
        <v>2</v>
      </c>
      <c r="C143" s="11" t="s">
        <v>14</v>
      </c>
      <c r="D143" s="76">
        <v>0</v>
      </c>
      <c r="E143" s="11" t="s">
        <v>9</v>
      </c>
      <c r="F143" s="11" t="str">
        <f t="shared" si="11"/>
        <v>LM-2-RI-0-NO</v>
      </c>
      <c r="G143" s="11">
        <v>10</v>
      </c>
    </row>
    <row r="144" spans="1:7" x14ac:dyDescent="0.2">
      <c r="A144" s="11" t="s">
        <v>2</v>
      </c>
      <c r="B144" s="11">
        <v>1</v>
      </c>
      <c r="C144" s="11" t="s">
        <v>6</v>
      </c>
      <c r="D144" s="76">
        <v>0</v>
      </c>
      <c r="E144" s="11" t="s">
        <v>9</v>
      </c>
      <c r="F144" s="11" t="str">
        <f t="shared" si="11"/>
        <v>LM5-1-IC-0-NO</v>
      </c>
      <c r="G144" s="11">
        <v>0</v>
      </c>
    </row>
    <row r="145" spans="1:7" x14ac:dyDescent="0.2">
      <c r="A145" s="11" t="s">
        <v>2</v>
      </c>
      <c r="B145" s="11">
        <v>1</v>
      </c>
      <c r="C145" s="11" t="s">
        <v>14</v>
      </c>
      <c r="D145" s="76">
        <v>0</v>
      </c>
      <c r="E145" s="11" t="s">
        <v>9</v>
      </c>
      <c r="F145" s="11" t="str">
        <f t="shared" si="11"/>
        <v>LM5-1-RI-0-NO</v>
      </c>
      <c r="G145" s="11">
        <v>0</v>
      </c>
    </row>
    <row r="146" spans="1:7" x14ac:dyDescent="0.2">
      <c r="A146" s="11" t="s">
        <v>2</v>
      </c>
      <c r="B146" s="11">
        <v>2</v>
      </c>
      <c r="C146" s="11" t="s">
        <v>6</v>
      </c>
      <c r="D146" s="76">
        <v>0</v>
      </c>
      <c r="E146" s="11" t="s">
        <v>9</v>
      </c>
      <c r="F146" s="11" t="str">
        <f t="shared" si="11"/>
        <v>LM5-2-IC-0-NO</v>
      </c>
      <c r="G146" s="11">
        <v>10</v>
      </c>
    </row>
    <row r="147" spans="1:7" x14ac:dyDescent="0.2">
      <c r="A147" s="11" t="s">
        <v>2</v>
      </c>
      <c r="B147" s="11">
        <v>2</v>
      </c>
      <c r="C147" s="11" t="s">
        <v>14</v>
      </c>
      <c r="D147" s="76">
        <v>0</v>
      </c>
      <c r="E147" s="11" t="s">
        <v>9</v>
      </c>
      <c r="F147" s="11" t="str">
        <f t="shared" si="11"/>
        <v>LM5-2-RI-0-NO</v>
      </c>
      <c r="G147" s="11">
        <v>10</v>
      </c>
    </row>
    <row r="148" spans="1:7" x14ac:dyDescent="0.2">
      <c r="A148" s="11" t="s">
        <v>2</v>
      </c>
      <c r="B148" s="11">
        <v>3</v>
      </c>
      <c r="C148" s="11" t="s">
        <v>6</v>
      </c>
      <c r="D148" s="76">
        <v>0</v>
      </c>
      <c r="E148" s="11" t="s">
        <v>9</v>
      </c>
      <c r="F148" s="11" t="str">
        <f t="shared" si="11"/>
        <v>LM5-3-IC-0-NO</v>
      </c>
      <c r="G148" s="11">
        <v>25</v>
      </c>
    </row>
    <row r="149" spans="1:7" x14ac:dyDescent="0.2">
      <c r="A149" s="11" t="s">
        <v>2</v>
      </c>
      <c r="B149" s="11">
        <v>3</v>
      </c>
      <c r="C149" s="11" t="s">
        <v>14</v>
      </c>
      <c r="D149" s="76">
        <v>0</v>
      </c>
      <c r="E149" s="11" t="s">
        <v>9</v>
      </c>
      <c r="F149" s="11" t="str">
        <f t="shared" si="11"/>
        <v>LM5-3-RI-0-NO</v>
      </c>
      <c r="G149" s="11">
        <v>25</v>
      </c>
    </row>
    <row r="150" spans="1:7" x14ac:dyDescent="0.2">
      <c r="A150" s="11" t="s">
        <v>2</v>
      </c>
      <c r="B150" s="11">
        <v>4</v>
      </c>
      <c r="C150" s="11" t="s">
        <v>6</v>
      </c>
      <c r="D150" s="76">
        <v>0</v>
      </c>
      <c r="E150" s="11" t="s">
        <v>9</v>
      </c>
      <c r="F150" s="11" t="str">
        <f t="shared" si="11"/>
        <v>LM5-4-IC-0-NO</v>
      </c>
      <c r="G150" s="11">
        <v>25</v>
      </c>
    </row>
    <row r="151" spans="1:7" x14ac:dyDescent="0.2">
      <c r="A151" s="11" t="s">
        <v>2</v>
      </c>
      <c r="B151" s="11">
        <v>4</v>
      </c>
      <c r="C151" s="11" t="s">
        <v>14</v>
      </c>
      <c r="D151" s="76">
        <v>0</v>
      </c>
      <c r="E151" s="11" t="s">
        <v>9</v>
      </c>
      <c r="F151" s="11" t="str">
        <f t="shared" si="11"/>
        <v>LM5-4-RI-0-NO</v>
      </c>
      <c r="G151" s="11">
        <v>25</v>
      </c>
    </row>
    <row r="152" spans="1:7" x14ac:dyDescent="0.2">
      <c r="A152" s="11" t="s">
        <v>2</v>
      </c>
      <c r="B152" s="11">
        <v>5</v>
      </c>
      <c r="C152" s="11" t="s">
        <v>12</v>
      </c>
      <c r="D152" s="76">
        <v>1</v>
      </c>
      <c r="E152" s="11" t="s">
        <v>9</v>
      </c>
      <c r="F152" s="11" t="str">
        <f t="shared" si="11"/>
        <v>LM5-5-FC-1-NO</v>
      </c>
      <c r="G152" s="11">
        <v>25</v>
      </c>
    </row>
    <row r="153" spans="1:7" x14ac:dyDescent="0.2">
      <c r="A153" s="11" t="s">
        <v>2</v>
      </c>
      <c r="B153" s="11">
        <v>5</v>
      </c>
      <c r="C153" s="11" t="s">
        <v>12</v>
      </c>
      <c r="D153" s="76">
        <v>2</v>
      </c>
      <c r="E153" s="11" t="s">
        <v>9</v>
      </c>
      <c r="F153" s="11" t="str">
        <f t="shared" si="11"/>
        <v>LM5-5-FC-2-NO</v>
      </c>
      <c r="G153" s="11">
        <v>25</v>
      </c>
    </row>
    <row r="154" spans="1:7" x14ac:dyDescent="0.2">
      <c r="A154" s="11" t="s">
        <v>2</v>
      </c>
      <c r="B154" s="11">
        <v>5</v>
      </c>
      <c r="C154" s="11" t="s">
        <v>12</v>
      </c>
      <c r="D154" s="76">
        <v>3</v>
      </c>
      <c r="E154" s="11" t="s">
        <v>9</v>
      </c>
      <c r="F154" s="11" t="str">
        <f t="shared" si="11"/>
        <v>LM5-5-FC-3-NO</v>
      </c>
      <c r="G154" s="11">
        <v>25</v>
      </c>
    </row>
    <row r="155" spans="1:7" x14ac:dyDescent="0.2">
      <c r="A155" s="11" t="s">
        <v>2</v>
      </c>
      <c r="B155" s="11">
        <v>5</v>
      </c>
      <c r="C155" s="11" t="s">
        <v>12</v>
      </c>
      <c r="D155" s="76">
        <v>4</v>
      </c>
      <c r="E155" s="11" t="s">
        <v>9</v>
      </c>
      <c r="F155" s="11" t="str">
        <f t="shared" si="11"/>
        <v>LM5-5-FC-4-NO</v>
      </c>
      <c r="G155" s="11">
        <v>25</v>
      </c>
    </row>
    <row r="156" spans="1:7" x14ac:dyDescent="0.2">
      <c r="A156" s="11" t="s">
        <v>2</v>
      </c>
      <c r="B156" s="11">
        <v>5</v>
      </c>
      <c r="C156" s="11" t="s">
        <v>12</v>
      </c>
      <c r="D156" s="76">
        <v>5</v>
      </c>
      <c r="E156" s="11" t="s">
        <v>9</v>
      </c>
      <c r="F156" s="11" t="str">
        <f t="shared" si="11"/>
        <v>LM5-5-FC-5-NO</v>
      </c>
      <c r="G156" s="11">
        <v>25</v>
      </c>
    </row>
    <row r="157" spans="1:7" x14ac:dyDescent="0.2">
      <c r="A157" s="11" t="s">
        <v>2</v>
      </c>
      <c r="B157" s="11">
        <v>5</v>
      </c>
      <c r="C157" s="11" t="s">
        <v>12</v>
      </c>
      <c r="D157" s="76" t="s">
        <v>95</v>
      </c>
      <c r="E157" s="11" t="s">
        <v>9</v>
      </c>
      <c r="F157" s="11" t="str">
        <f t="shared" si="11"/>
        <v>LM5-5-FC-&gt;5-NO</v>
      </c>
      <c r="G157" s="11">
        <v>25</v>
      </c>
    </row>
    <row r="158" spans="1:7" x14ac:dyDescent="0.2">
      <c r="A158" s="11" t="s">
        <v>2</v>
      </c>
      <c r="B158" s="11">
        <v>5</v>
      </c>
      <c r="C158" s="11" t="s">
        <v>6</v>
      </c>
      <c r="D158" s="76">
        <v>0</v>
      </c>
      <c r="E158" s="11" t="s">
        <v>9</v>
      </c>
      <c r="F158" s="11" t="str">
        <f t="shared" si="11"/>
        <v>LM5-5-IC-0-NO</v>
      </c>
      <c r="G158" s="11">
        <v>25</v>
      </c>
    </row>
    <row r="159" spans="1:7" x14ac:dyDescent="0.2">
      <c r="A159" s="11" t="s">
        <v>2</v>
      </c>
      <c r="B159" s="11">
        <v>5</v>
      </c>
      <c r="C159" s="11" t="s">
        <v>14</v>
      </c>
      <c r="D159" s="76">
        <v>0</v>
      </c>
      <c r="E159" s="11" t="s">
        <v>9</v>
      </c>
      <c r="F159" s="11" t="str">
        <f t="shared" si="11"/>
        <v>LM5-5-RI-0-NO</v>
      </c>
      <c r="G159" s="11">
        <v>25</v>
      </c>
    </row>
    <row r="160" spans="1:7" x14ac:dyDescent="0.2">
      <c r="A160" s="11" t="s">
        <v>5</v>
      </c>
      <c r="B160" s="11">
        <v>2</v>
      </c>
      <c r="C160" s="11" t="s">
        <v>12</v>
      </c>
      <c r="D160" s="76">
        <v>2</v>
      </c>
      <c r="E160" s="11" t="s">
        <v>9</v>
      </c>
      <c r="F160" s="11" t="str">
        <f t="shared" si="11"/>
        <v>LS-2-FC-2-NO</v>
      </c>
      <c r="G160" s="11">
        <v>25</v>
      </c>
    </row>
    <row r="161" spans="1:7" x14ac:dyDescent="0.2">
      <c r="A161" s="11" t="s">
        <v>5</v>
      </c>
      <c r="B161" s="11">
        <v>2</v>
      </c>
      <c r="C161" s="11" t="s">
        <v>12</v>
      </c>
      <c r="D161" s="76">
        <v>3</v>
      </c>
      <c r="E161" s="11" t="s">
        <v>9</v>
      </c>
      <c r="F161" s="11" t="str">
        <f t="shared" si="11"/>
        <v>LS-2-FC-3-NO</v>
      </c>
      <c r="G161" s="11">
        <v>25</v>
      </c>
    </row>
    <row r="162" spans="1:7" x14ac:dyDescent="0.2">
      <c r="A162" s="11" t="s">
        <v>5</v>
      </c>
      <c r="B162" s="11">
        <v>2</v>
      </c>
      <c r="C162" s="11" t="s">
        <v>12</v>
      </c>
      <c r="D162" s="76">
        <v>4</v>
      </c>
      <c r="E162" s="11" t="s">
        <v>9</v>
      </c>
      <c r="F162" s="11" t="str">
        <f t="shared" si="11"/>
        <v>LS-2-FC-4-NO</v>
      </c>
      <c r="G162" s="11">
        <v>25</v>
      </c>
    </row>
    <row r="163" spans="1:7" x14ac:dyDescent="0.2">
      <c r="A163" s="11" t="s">
        <v>5</v>
      </c>
      <c r="B163" s="11">
        <v>2</v>
      </c>
      <c r="C163" s="11" t="s">
        <v>12</v>
      </c>
      <c r="D163" s="76">
        <v>5</v>
      </c>
      <c r="E163" s="11" t="s">
        <v>9</v>
      </c>
      <c r="F163" s="11" t="str">
        <f t="shared" si="11"/>
        <v>LS-2-FC-5-NO</v>
      </c>
      <c r="G163" s="11">
        <v>25</v>
      </c>
    </row>
    <row r="164" spans="1:7" x14ac:dyDescent="0.2">
      <c r="A164" s="11" t="s">
        <v>5</v>
      </c>
      <c r="B164" s="11">
        <v>2</v>
      </c>
      <c r="C164" s="11" t="s">
        <v>12</v>
      </c>
      <c r="D164" s="76" t="s">
        <v>95</v>
      </c>
      <c r="E164" s="11" t="s">
        <v>9</v>
      </c>
      <c r="F164" s="11" t="str">
        <f t="shared" si="11"/>
        <v>LS-2-FC-&gt;5-NO</v>
      </c>
      <c r="G164" s="11">
        <v>25</v>
      </c>
    </row>
    <row r="165" spans="1:7" x14ac:dyDescent="0.2">
      <c r="A165" s="11" t="s">
        <v>8</v>
      </c>
      <c r="B165" s="11">
        <v>1</v>
      </c>
      <c r="C165" s="11" t="s">
        <v>6</v>
      </c>
      <c r="D165" s="76">
        <v>0</v>
      </c>
      <c r="E165" s="11" t="s">
        <v>10</v>
      </c>
      <c r="F165" s="11" t="str">
        <f>A165&amp;"-"&amp;B165&amp;"-"&amp;C165&amp;"-"&amp;D165&amp;"-"&amp;E165</f>
        <v>L2-1-IC-0-SI</v>
      </c>
      <c r="G165" s="11">
        <v>0</v>
      </c>
    </row>
    <row r="166" spans="1:7" x14ac:dyDescent="0.2">
      <c r="A166" s="11" t="s">
        <v>8</v>
      </c>
      <c r="B166" s="11">
        <v>1</v>
      </c>
      <c r="C166" s="11" t="s">
        <v>14</v>
      </c>
      <c r="D166" s="76">
        <v>0</v>
      </c>
      <c r="E166" s="11" t="s">
        <v>10</v>
      </c>
      <c r="F166" s="11" t="str">
        <f t="shared" ref="F166:F207" si="12">A166&amp;"-"&amp;B166&amp;"-"&amp;C166&amp;"-"&amp;D166&amp;"-"&amp;E166</f>
        <v>L2-1-RI-0-SI</v>
      </c>
      <c r="G166" s="11">
        <v>5</v>
      </c>
    </row>
    <row r="167" spans="1:7" x14ac:dyDescent="0.2">
      <c r="A167" s="11" t="s">
        <v>8</v>
      </c>
      <c r="B167" s="11">
        <v>2</v>
      </c>
      <c r="C167" s="11" t="s">
        <v>6</v>
      </c>
      <c r="D167" s="76">
        <v>0</v>
      </c>
      <c r="E167" s="11" t="s">
        <v>10</v>
      </c>
      <c r="F167" s="11" t="str">
        <f t="shared" si="12"/>
        <v>L2-2-IC-0-SI</v>
      </c>
      <c r="G167" s="11">
        <v>12</v>
      </c>
    </row>
    <row r="168" spans="1:7" x14ac:dyDescent="0.2">
      <c r="A168" s="11" t="s">
        <v>8</v>
      </c>
      <c r="B168" s="11">
        <v>2</v>
      </c>
      <c r="C168" s="11" t="s">
        <v>14</v>
      </c>
      <c r="D168" s="76">
        <v>0</v>
      </c>
      <c r="E168" s="11" t="s">
        <v>10</v>
      </c>
      <c r="F168" s="11" t="str">
        <f t="shared" si="12"/>
        <v>L2-2-RI-0-SI</v>
      </c>
      <c r="G168" s="11">
        <v>13</v>
      </c>
    </row>
    <row r="169" spans="1:7" x14ac:dyDescent="0.2">
      <c r="A169" s="11" t="s">
        <v>8</v>
      </c>
      <c r="B169" s="11">
        <v>3</v>
      </c>
      <c r="C169" s="11" t="s">
        <v>12</v>
      </c>
      <c r="D169" s="76">
        <v>1</v>
      </c>
      <c r="E169" s="11" t="s">
        <v>10</v>
      </c>
      <c r="F169" s="11" t="str">
        <f t="shared" si="12"/>
        <v>L2-3-FC-1-SI</v>
      </c>
      <c r="G169" s="11">
        <v>13</v>
      </c>
    </row>
    <row r="170" spans="1:7" x14ac:dyDescent="0.2">
      <c r="A170" s="11" t="s">
        <v>8</v>
      </c>
      <c r="B170" s="11">
        <v>3</v>
      </c>
      <c r="C170" s="11" t="s">
        <v>12</v>
      </c>
      <c r="D170" s="76">
        <v>2</v>
      </c>
      <c r="E170" s="11" t="s">
        <v>10</v>
      </c>
      <c r="F170" s="11" t="str">
        <f t="shared" si="12"/>
        <v>L2-3-FC-2-SI</v>
      </c>
      <c r="G170" s="11">
        <v>13</v>
      </c>
    </row>
    <row r="171" spans="1:7" x14ac:dyDescent="0.2">
      <c r="A171" s="11" t="s">
        <v>8</v>
      </c>
      <c r="B171" s="11">
        <v>3</v>
      </c>
      <c r="C171" s="11" t="s">
        <v>12</v>
      </c>
      <c r="D171" s="76">
        <v>3</v>
      </c>
      <c r="E171" s="11" t="s">
        <v>10</v>
      </c>
      <c r="F171" s="11" t="str">
        <f t="shared" si="12"/>
        <v>L2-3-FC-3-SI</v>
      </c>
      <c r="G171" s="11">
        <v>13</v>
      </c>
    </row>
    <row r="172" spans="1:7" x14ac:dyDescent="0.2">
      <c r="A172" s="11" t="s">
        <v>8</v>
      </c>
      <c r="B172" s="11">
        <v>3</v>
      </c>
      <c r="C172" s="11" t="s">
        <v>12</v>
      </c>
      <c r="D172" s="76">
        <v>4</v>
      </c>
      <c r="E172" s="11" t="s">
        <v>10</v>
      </c>
      <c r="F172" s="11" t="str">
        <f t="shared" si="12"/>
        <v>L2-3-FC-4-SI</v>
      </c>
      <c r="G172" s="11">
        <v>13</v>
      </c>
    </row>
    <row r="173" spans="1:7" x14ac:dyDescent="0.2">
      <c r="A173" s="11" t="s">
        <v>8</v>
      </c>
      <c r="B173" s="11">
        <v>3</v>
      </c>
      <c r="C173" s="11" t="s">
        <v>12</v>
      </c>
      <c r="D173" s="76">
        <v>5</v>
      </c>
      <c r="E173" s="11" t="s">
        <v>10</v>
      </c>
      <c r="F173" s="11" t="str">
        <f t="shared" si="12"/>
        <v>L2-3-FC-5-SI</v>
      </c>
      <c r="G173" s="11">
        <v>13</v>
      </c>
    </row>
    <row r="174" spans="1:7" x14ac:dyDescent="0.2">
      <c r="A174" s="11" t="s">
        <v>8</v>
      </c>
      <c r="B174" s="11">
        <v>3</v>
      </c>
      <c r="C174" s="11" t="s">
        <v>12</v>
      </c>
      <c r="D174" s="76" t="s">
        <v>95</v>
      </c>
      <c r="E174" s="11" t="s">
        <v>10</v>
      </c>
      <c r="F174" s="11" t="str">
        <f t="shared" si="12"/>
        <v>L2-3-FC-&gt;5-SI</v>
      </c>
      <c r="G174" s="11">
        <v>13</v>
      </c>
    </row>
    <row r="175" spans="1:7" x14ac:dyDescent="0.2">
      <c r="A175" s="11" t="s">
        <v>8</v>
      </c>
      <c r="B175" s="11">
        <v>3</v>
      </c>
      <c r="C175" s="11" t="s">
        <v>6</v>
      </c>
      <c r="D175" s="76">
        <v>0</v>
      </c>
      <c r="E175" s="11" t="s">
        <v>10</v>
      </c>
      <c r="F175" s="11" t="str">
        <f t="shared" si="12"/>
        <v>L2-3-IC-0-SI</v>
      </c>
      <c r="G175" s="11">
        <v>12</v>
      </c>
    </row>
    <row r="176" spans="1:7" x14ac:dyDescent="0.2">
      <c r="A176" s="11" t="s">
        <v>8</v>
      </c>
      <c r="B176" s="11">
        <v>3</v>
      </c>
      <c r="C176" s="11" t="s">
        <v>14</v>
      </c>
      <c r="D176" s="76">
        <v>0</v>
      </c>
      <c r="E176" s="11" t="s">
        <v>10</v>
      </c>
      <c r="F176" s="11" t="str">
        <f t="shared" si="12"/>
        <v>L2-3-RI-0-SI</v>
      </c>
      <c r="G176" s="11">
        <v>13</v>
      </c>
    </row>
    <row r="177" spans="1:7" x14ac:dyDescent="0.2">
      <c r="A177" s="11" t="s">
        <v>3</v>
      </c>
      <c r="B177" s="11">
        <v>1</v>
      </c>
      <c r="C177" s="11" t="s">
        <v>6</v>
      </c>
      <c r="D177" s="76">
        <v>0</v>
      </c>
      <c r="E177" s="11" t="s">
        <v>10</v>
      </c>
      <c r="F177" s="11" t="str">
        <f t="shared" si="12"/>
        <v>LM-1-IC-0-SI</v>
      </c>
      <c r="G177" s="11">
        <v>0</v>
      </c>
    </row>
    <row r="178" spans="1:7" x14ac:dyDescent="0.2">
      <c r="A178" s="11" t="s">
        <v>3</v>
      </c>
      <c r="B178" s="11">
        <v>1</v>
      </c>
      <c r="C178" s="11" t="s">
        <v>14</v>
      </c>
      <c r="D178" s="76">
        <v>0</v>
      </c>
      <c r="E178" s="11" t="s">
        <v>10</v>
      </c>
      <c r="F178" s="11" t="str">
        <f t="shared" si="12"/>
        <v>LM-1-RI-0-SI</v>
      </c>
      <c r="G178" s="11">
        <v>5</v>
      </c>
    </row>
    <row r="179" spans="1:7" x14ac:dyDescent="0.2">
      <c r="A179" s="11" t="s">
        <v>3</v>
      </c>
      <c r="B179" s="11">
        <v>2</v>
      </c>
      <c r="C179" s="11" t="s">
        <v>12</v>
      </c>
      <c r="D179" s="76">
        <v>1</v>
      </c>
      <c r="E179" s="11" t="s">
        <v>10</v>
      </c>
      <c r="F179" s="11" t="str">
        <f t="shared" si="12"/>
        <v>LM-2-FC-1-SI</v>
      </c>
      <c r="G179" s="11">
        <v>13</v>
      </c>
    </row>
    <row r="180" spans="1:7" x14ac:dyDescent="0.2">
      <c r="A180" s="11" t="s">
        <v>3</v>
      </c>
      <c r="B180" s="11">
        <v>2</v>
      </c>
      <c r="C180" s="11" t="s">
        <v>12</v>
      </c>
      <c r="D180" s="76">
        <v>2</v>
      </c>
      <c r="E180" s="11" t="s">
        <v>10</v>
      </c>
      <c r="F180" s="11" t="str">
        <f t="shared" si="12"/>
        <v>LM-2-FC-2-SI</v>
      </c>
      <c r="G180" s="11">
        <v>13</v>
      </c>
    </row>
    <row r="181" spans="1:7" x14ac:dyDescent="0.2">
      <c r="A181" s="11" t="s">
        <v>3</v>
      </c>
      <c r="B181" s="11">
        <v>2</v>
      </c>
      <c r="C181" s="11" t="s">
        <v>12</v>
      </c>
      <c r="D181" s="76">
        <v>3</v>
      </c>
      <c r="E181" s="11" t="s">
        <v>10</v>
      </c>
      <c r="F181" s="11" t="str">
        <f t="shared" si="12"/>
        <v>LM-2-FC-3-SI</v>
      </c>
      <c r="G181" s="11">
        <v>13</v>
      </c>
    </row>
    <row r="182" spans="1:7" x14ac:dyDescent="0.2">
      <c r="A182" s="11" t="s">
        <v>3</v>
      </c>
      <c r="B182" s="11">
        <v>2</v>
      </c>
      <c r="C182" s="11" t="s">
        <v>12</v>
      </c>
      <c r="D182" s="76">
        <v>4</v>
      </c>
      <c r="E182" s="11" t="s">
        <v>10</v>
      </c>
      <c r="F182" s="11" t="str">
        <f t="shared" si="12"/>
        <v>LM-2-FC-4-SI</v>
      </c>
      <c r="G182" s="11">
        <v>13</v>
      </c>
    </row>
    <row r="183" spans="1:7" x14ac:dyDescent="0.2">
      <c r="A183" s="11" t="s">
        <v>3</v>
      </c>
      <c r="B183" s="11">
        <v>2</v>
      </c>
      <c r="C183" s="11" t="s">
        <v>12</v>
      </c>
      <c r="D183" s="76">
        <v>5</v>
      </c>
      <c r="E183" s="11" t="s">
        <v>10</v>
      </c>
      <c r="F183" s="11" t="str">
        <f t="shared" si="12"/>
        <v>LM-2-FC-5-SI</v>
      </c>
      <c r="G183" s="11">
        <v>13</v>
      </c>
    </row>
    <row r="184" spans="1:7" x14ac:dyDescent="0.2">
      <c r="A184" s="11" t="s">
        <v>3</v>
      </c>
      <c r="B184" s="11">
        <v>2</v>
      </c>
      <c r="C184" s="11" t="s">
        <v>12</v>
      </c>
      <c r="D184" s="76" t="s">
        <v>95</v>
      </c>
      <c r="E184" s="11" t="s">
        <v>10</v>
      </c>
      <c r="F184" s="11" t="str">
        <f t="shared" si="12"/>
        <v>LM-2-FC-&gt;5-SI</v>
      </c>
      <c r="G184" s="11">
        <v>13</v>
      </c>
    </row>
    <row r="185" spans="1:7" x14ac:dyDescent="0.2">
      <c r="A185" s="11" t="s">
        <v>3</v>
      </c>
      <c r="B185" s="11">
        <v>2</v>
      </c>
      <c r="C185" s="11" t="s">
        <v>6</v>
      </c>
      <c r="D185" s="76">
        <v>0</v>
      </c>
      <c r="E185" s="11" t="s">
        <v>10</v>
      </c>
      <c r="F185" s="11" t="str">
        <f t="shared" si="12"/>
        <v>LM-2-IC-0-SI</v>
      </c>
      <c r="G185" s="11">
        <v>12</v>
      </c>
    </row>
    <row r="186" spans="1:7" x14ac:dyDescent="0.2">
      <c r="A186" s="11" t="s">
        <v>3</v>
      </c>
      <c r="B186" s="11">
        <v>2</v>
      </c>
      <c r="C186" s="11" t="s">
        <v>14</v>
      </c>
      <c r="D186" s="76">
        <v>0</v>
      </c>
      <c r="E186" s="11" t="s">
        <v>10</v>
      </c>
      <c r="F186" s="11" t="str">
        <f t="shared" si="12"/>
        <v>LM-2-RI-0-SI</v>
      </c>
      <c r="G186" s="11">
        <v>13</v>
      </c>
    </row>
    <row r="187" spans="1:7" x14ac:dyDescent="0.2">
      <c r="A187" s="11" t="s">
        <v>2</v>
      </c>
      <c r="B187" s="11">
        <v>1</v>
      </c>
      <c r="C187" s="11" t="s">
        <v>6</v>
      </c>
      <c r="D187" s="76">
        <v>0</v>
      </c>
      <c r="E187" s="11" t="s">
        <v>10</v>
      </c>
      <c r="F187" s="11" t="str">
        <f t="shared" si="12"/>
        <v>LM5-1-IC-0-SI</v>
      </c>
      <c r="G187" s="11">
        <v>0</v>
      </c>
    </row>
    <row r="188" spans="1:7" x14ac:dyDescent="0.2">
      <c r="A188" s="11" t="s">
        <v>2</v>
      </c>
      <c r="B188" s="11">
        <v>1</v>
      </c>
      <c r="C188" s="11" t="s">
        <v>14</v>
      </c>
      <c r="D188" s="76">
        <v>0</v>
      </c>
      <c r="E188" s="11" t="s">
        <v>10</v>
      </c>
      <c r="F188" s="11" t="str">
        <f t="shared" si="12"/>
        <v>LM5-1-RI-0-SI</v>
      </c>
      <c r="G188" s="11">
        <v>5</v>
      </c>
    </row>
    <row r="189" spans="1:7" x14ac:dyDescent="0.2">
      <c r="A189" s="11" t="s">
        <v>2</v>
      </c>
      <c r="B189" s="11">
        <v>2</v>
      </c>
      <c r="C189" s="11" t="s">
        <v>6</v>
      </c>
      <c r="D189" s="76">
        <v>0</v>
      </c>
      <c r="E189" s="11" t="s">
        <v>10</v>
      </c>
      <c r="F189" s="11" t="str">
        <f t="shared" si="12"/>
        <v>LM5-2-IC-0-SI</v>
      </c>
      <c r="G189" s="11">
        <v>12</v>
      </c>
    </row>
    <row r="190" spans="1:7" x14ac:dyDescent="0.2">
      <c r="A190" s="11" t="s">
        <v>2</v>
      </c>
      <c r="B190" s="11">
        <v>2</v>
      </c>
      <c r="C190" s="11" t="s">
        <v>14</v>
      </c>
      <c r="D190" s="76">
        <v>0</v>
      </c>
      <c r="E190" s="11" t="s">
        <v>10</v>
      </c>
      <c r="F190" s="11" t="str">
        <f t="shared" si="12"/>
        <v>LM5-2-RI-0-SI</v>
      </c>
      <c r="G190" s="11">
        <v>13</v>
      </c>
    </row>
    <row r="191" spans="1:7" x14ac:dyDescent="0.2">
      <c r="A191" s="11" t="s">
        <v>2</v>
      </c>
      <c r="B191" s="11">
        <v>3</v>
      </c>
      <c r="C191" s="11" t="s">
        <v>6</v>
      </c>
      <c r="D191" s="76">
        <v>0</v>
      </c>
      <c r="E191" s="11" t="s">
        <v>10</v>
      </c>
      <c r="F191" s="11" t="str">
        <f t="shared" si="12"/>
        <v>LM5-3-IC-0-SI</v>
      </c>
      <c r="G191" s="11">
        <v>12</v>
      </c>
    </row>
    <row r="192" spans="1:7" x14ac:dyDescent="0.2">
      <c r="A192" s="11" t="s">
        <v>2</v>
      </c>
      <c r="B192" s="11">
        <v>3</v>
      </c>
      <c r="C192" s="11" t="s">
        <v>14</v>
      </c>
      <c r="D192" s="76">
        <v>0</v>
      </c>
      <c r="E192" s="11" t="s">
        <v>10</v>
      </c>
      <c r="F192" s="11" t="str">
        <f t="shared" si="12"/>
        <v>LM5-3-RI-0-SI</v>
      </c>
      <c r="G192" s="11">
        <v>13</v>
      </c>
    </row>
    <row r="193" spans="1:7" x14ac:dyDescent="0.2">
      <c r="A193" s="11" t="s">
        <v>2</v>
      </c>
      <c r="B193" s="11">
        <v>4</v>
      </c>
      <c r="C193" s="11" t="s">
        <v>6</v>
      </c>
      <c r="D193" s="76">
        <v>0</v>
      </c>
      <c r="E193" s="11" t="s">
        <v>10</v>
      </c>
      <c r="F193" s="11" t="str">
        <f t="shared" si="12"/>
        <v>LM5-4-IC-0-SI</v>
      </c>
      <c r="G193" s="11">
        <v>12</v>
      </c>
    </row>
    <row r="194" spans="1:7" x14ac:dyDescent="0.2">
      <c r="A194" s="11" t="s">
        <v>2</v>
      </c>
      <c r="B194" s="11">
        <v>4</v>
      </c>
      <c r="C194" s="11" t="s">
        <v>14</v>
      </c>
      <c r="D194" s="76">
        <v>0</v>
      </c>
      <c r="E194" s="11" t="s">
        <v>10</v>
      </c>
      <c r="F194" s="11" t="str">
        <f t="shared" si="12"/>
        <v>LM5-4-RI-0-SI</v>
      </c>
      <c r="G194" s="11">
        <v>13</v>
      </c>
    </row>
    <row r="195" spans="1:7" x14ac:dyDescent="0.2">
      <c r="A195" s="11" t="s">
        <v>2</v>
      </c>
      <c r="B195" s="11">
        <v>5</v>
      </c>
      <c r="C195" s="11" t="s">
        <v>12</v>
      </c>
      <c r="D195" s="76">
        <v>1</v>
      </c>
      <c r="E195" s="11" t="s">
        <v>10</v>
      </c>
      <c r="F195" s="11" t="str">
        <f t="shared" si="12"/>
        <v>LM5-5-FC-1-SI</v>
      </c>
      <c r="G195" s="11">
        <v>13</v>
      </c>
    </row>
    <row r="196" spans="1:7" x14ac:dyDescent="0.2">
      <c r="A196" s="11" t="s">
        <v>2</v>
      </c>
      <c r="B196" s="11">
        <v>5</v>
      </c>
      <c r="C196" s="11" t="s">
        <v>12</v>
      </c>
      <c r="D196" s="76">
        <v>2</v>
      </c>
      <c r="E196" s="11" t="s">
        <v>10</v>
      </c>
      <c r="F196" s="11" t="str">
        <f t="shared" si="12"/>
        <v>LM5-5-FC-2-SI</v>
      </c>
      <c r="G196" s="11">
        <v>13</v>
      </c>
    </row>
    <row r="197" spans="1:7" x14ac:dyDescent="0.2">
      <c r="A197" s="11" t="s">
        <v>2</v>
      </c>
      <c r="B197" s="11">
        <v>5</v>
      </c>
      <c r="C197" s="11" t="s">
        <v>12</v>
      </c>
      <c r="D197" s="76">
        <v>3</v>
      </c>
      <c r="E197" s="11" t="s">
        <v>10</v>
      </c>
      <c r="F197" s="11" t="str">
        <f t="shared" si="12"/>
        <v>LM5-5-FC-3-SI</v>
      </c>
      <c r="G197" s="11">
        <v>13</v>
      </c>
    </row>
    <row r="198" spans="1:7" x14ac:dyDescent="0.2">
      <c r="A198" s="11" t="s">
        <v>2</v>
      </c>
      <c r="B198" s="11">
        <v>5</v>
      </c>
      <c r="C198" s="11" t="s">
        <v>12</v>
      </c>
      <c r="D198" s="76">
        <v>4</v>
      </c>
      <c r="E198" s="11" t="s">
        <v>10</v>
      </c>
      <c r="F198" s="11" t="str">
        <f t="shared" si="12"/>
        <v>LM5-5-FC-4-SI</v>
      </c>
      <c r="G198" s="11">
        <v>13</v>
      </c>
    </row>
    <row r="199" spans="1:7" x14ac:dyDescent="0.2">
      <c r="A199" s="11" t="s">
        <v>2</v>
      </c>
      <c r="B199" s="11">
        <v>5</v>
      </c>
      <c r="C199" s="11" t="s">
        <v>12</v>
      </c>
      <c r="D199" s="76">
        <v>5</v>
      </c>
      <c r="E199" s="11" t="s">
        <v>10</v>
      </c>
      <c r="F199" s="11" t="str">
        <f t="shared" si="12"/>
        <v>LM5-5-FC-5-SI</v>
      </c>
      <c r="G199" s="11">
        <v>13</v>
      </c>
    </row>
    <row r="200" spans="1:7" x14ac:dyDescent="0.2">
      <c r="A200" s="11" t="s">
        <v>2</v>
      </c>
      <c r="B200" s="11">
        <v>5</v>
      </c>
      <c r="C200" s="11" t="s">
        <v>12</v>
      </c>
      <c r="D200" s="76" t="s">
        <v>95</v>
      </c>
      <c r="E200" s="11" t="s">
        <v>10</v>
      </c>
      <c r="F200" s="11" t="str">
        <f t="shared" si="12"/>
        <v>LM5-5-FC-&gt;5-SI</v>
      </c>
      <c r="G200" s="11">
        <v>13</v>
      </c>
    </row>
    <row r="201" spans="1:7" x14ac:dyDescent="0.2">
      <c r="A201" s="11" t="s">
        <v>2</v>
      </c>
      <c r="B201" s="11">
        <v>5</v>
      </c>
      <c r="C201" s="11" t="s">
        <v>6</v>
      </c>
      <c r="D201" s="76">
        <v>0</v>
      </c>
      <c r="E201" s="11" t="s">
        <v>10</v>
      </c>
      <c r="F201" s="11" t="str">
        <f t="shared" si="12"/>
        <v>LM5-5-IC-0-SI</v>
      </c>
      <c r="G201" s="11">
        <v>12</v>
      </c>
    </row>
    <row r="202" spans="1:7" x14ac:dyDescent="0.2">
      <c r="A202" s="11" t="s">
        <v>2</v>
      </c>
      <c r="B202" s="11">
        <v>5</v>
      </c>
      <c r="C202" s="11" t="s">
        <v>14</v>
      </c>
      <c r="D202" s="76">
        <v>0</v>
      </c>
      <c r="E202" s="11" t="s">
        <v>10</v>
      </c>
      <c r="F202" s="11" t="str">
        <f t="shared" si="12"/>
        <v>LM5-5-RI-0-SI</v>
      </c>
      <c r="G202" s="11">
        <v>13</v>
      </c>
    </row>
    <row r="203" spans="1:7" x14ac:dyDescent="0.2">
      <c r="A203" s="11" t="s">
        <v>5</v>
      </c>
      <c r="B203" s="11">
        <v>2</v>
      </c>
      <c r="C203" s="11" t="s">
        <v>12</v>
      </c>
      <c r="D203" s="76">
        <v>2</v>
      </c>
      <c r="E203" s="11" t="s">
        <v>10</v>
      </c>
      <c r="F203" s="11" t="str">
        <f t="shared" si="12"/>
        <v>LS-2-FC-2-SI</v>
      </c>
      <c r="G203" s="11">
        <v>13</v>
      </c>
    </row>
    <row r="204" spans="1:7" x14ac:dyDescent="0.2">
      <c r="A204" s="11" t="s">
        <v>5</v>
      </c>
      <c r="B204" s="11">
        <v>2</v>
      </c>
      <c r="C204" s="11" t="s">
        <v>12</v>
      </c>
      <c r="D204" s="76">
        <v>3</v>
      </c>
      <c r="E204" s="11" t="s">
        <v>10</v>
      </c>
      <c r="F204" s="11" t="str">
        <f t="shared" si="12"/>
        <v>LS-2-FC-3-SI</v>
      </c>
      <c r="G204" s="11">
        <v>13</v>
      </c>
    </row>
    <row r="205" spans="1:7" x14ac:dyDescent="0.2">
      <c r="A205" s="11" t="s">
        <v>5</v>
      </c>
      <c r="B205" s="11">
        <v>2</v>
      </c>
      <c r="C205" s="11" t="s">
        <v>12</v>
      </c>
      <c r="D205" s="76">
        <v>4</v>
      </c>
      <c r="E205" s="11" t="s">
        <v>10</v>
      </c>
      <c r="F205" s="11" t="str">
        <f t="shared" si="12"/>
        <v>LS-2-FC-4-SI</v>
      </c>
      <c r="G205" s="11">
        <v>13</v>
      </c>
    </row>
    <row r="206" spans="1:7" x14ac:dyDescent="0.2">
      <c r="A206" s="11" t="s">
        <v>5</v>
      </c>
      <c r="B206" s="11">
        <v>2</v>
      </c>
      <c r="C206" s="11" t="s">
        <v>12</v>
      </c>
      <c r="D206" s="76">
        <v>5</v>
      </c>
      <c r="E206" s="11" t="s">
        <v>10</v>
      </c>
      <c r="F206" s="11" t="str">
        <f t="shared" si="12"/>
        <v>LS-2-FC-5-SI</v>
      </c>
      <c r="G206" s="11">
        <v>13</v>
      </c>
    </row>
    <row r="207" spans="1:7" x14ac:dyDescent="0.2">
      <c r="A207" s="11" t="s">
        <v>5</v>
      </c>
      <c r="B207" s="11">
        <v>2</v>
      </c>
      <c r="C207" s="11" t="s">
        <v>12</v>
      </c>
      <c r="D207" s="76" t="s">
        <v>95</v>
      </c>
      <c r="E207" s="11" t="s">
        <v>10</v>
      </c>
      <c r="F207" s="11" t="str">
        <f t="shared" si="12"/>
        <v>LS-2-FC-&gt;5-SI</v>
      </c>
      <c r="G207" s="11">
        <v>13</v>
      </c>
    </row>
    <row r="209" spans="1:14" x14ac:dyDescent="0.2">
      <c r="A209" s="11" t="s">
        <v>82</v>
      </c>
    </row>
    <row r="210" spans="1:14" x14ac:dyDescent="0.2">
      <c r="A210" s="11" t="s">
        <v>35</v>
      </c>
    </row>
    <row r="211" spans="1:14" x14ac:dyDescent="0.2">
      <c r="A211" s="11" t="s">
        <v>36</v>
      </c>
    </row>
    <row r="213" spans="1:14" x14ac:dyDescent="0.2">
      <c r="A213" s="11" t="s">
        <v>23</v>
      </c>
      <c r="B213" s="11" t="s">
        <v>24</v>
      </c>
      <c r="C213" s="11" t="s">
        <v>67</v>
      </c>
      <c r="D213" s="11" t="s">
        <v>21</v>
      </c>
      <c r="E213" s="11" t="s">
        <v>34</v>
      </c>
      <c r="F213" s="11" t="s">
        <v>33</v>
      </c>
      <c r="H213" s="11" t="s">
        <v>53</v>
      </c>
    </row>
    <row r="214" spans="1:14" x14ac:dyDescent="0.2">
      <c r="A214" s="11" t="s">
        <v>1</v>
      </c>
      <c r="B214" s="24" t="s">
        <v>54</v>
      </c>
      <c r="C214" s="11">
        <v>0</v>
      </c>
      <c r="D214" s="11" t="str">
        <f>A214&amp;"-"&amp;B214&amp;"-"&amp;C214</f>
        <v>D1-LLS-A-0</v>
      </c>
      <c r="E214" s="26">
        <f>rifcalc!$B62</f>
        <v>0</v>
      </c>
      <c r="F214" s="11">
        <f>VLOOKUP(B214,rifcalc!$A$20:$B$26,2,FALSE)+E214</f>
        <v>430</v>
      </c>
      <c r="H214" s="11">
        <v>0</v>
      </c>
      <c r="M214" s="11">
        <f>(14887.84-13000)*0.06</f>
        <v>113.27040000000001</v>
      </c>
    </row>
    <row r="215" spans="1:14" x14ac:dyDescent="0.2">
      <c r="A215" s="11" t="s">
        <v>1</v>
      </c>
      <c r="B215" s="24" t="s">
        <v>55</v>
      </c>
      <c r="C215" s="11">
        <v>0</v>
      </c>
      <c r="D215" s="11" t="str">
        <f t="shared" ref="D215:D269" si="13">A215&amp;"-"&amp;B215&amp;"-"&amp;C215</f>
        <v>D1-LLS-B-0</v>
      </c>
      <c r="E215" s="26">
        <f>rifcalc!$B63</f>
        <v>0</v>
      </c>
      <c r="F215" s="11">
        <f>VLOOKUP(B215,rifcalc!$A$20:$B$26,2,FALSE)+E215</f>
        <v>590</v>
      </c>
      <c r="H215" s="11">
        <v>0</v>
      </c>
      <c r="M215" s="11">
        <v>-110</v>
      </c>
    </row>
    <row r="216" spans="1:14" x14ac:dyDescent="0.2">
      <c r="A216" s="11" t="s">
        <v>1</v>
      </c>
      <c r="B216" s="24" t="s">
        <v>56</v>
      </c>
      <c r="C216" s="11">
        <v>0</v>
      </c>
      <c r="D216" s="11" t="str">
        <f t="shared" si="13"/>
        <v>D1-LLS-C-0</v>
      </c>
      <c r="E216" s="26">
        <f>rifcalc!$B64</f>
        <v>0</v>
      </c>
      <c r="F216" s="11">
        <f>VLOOKUP(B216,rifcalc!$A$20:$B$26,2,FALSE)+E216</f>
        <v>790</v>
      </c>
      <c r="H216" s="11">
        <v>0</v>
      </c>
    </row>
    <row r="217" spans="1:14" x14ac:dyDescent="0.2">
      <c r="A217" s="11" t="s">
        <v>1</v>
      </c>
      <c r="B217" s="24" t="s">
        <v>57</v>
      </c>
      <c r="C217" s="11">
        <v>0</v>
      </c>
      <c r="D217" s="11" t="str">
        <f t="shared" si="13"/>
        <v>D1-LLS-D-0</v>
      </c>
      <c r="E217" s="26">
        <f>rifcalc!$B65</f>
        <v>0</v>
      </c>
      <c r="F217" s="11">
        <f>VLOOKUP(B217,rifcalc!$A$20:$B$26,2,FALSE)+E217</f>
        <v>1030</v>
      </c>
      <c r="H217" s="11">
        <v>0</v>
      </c>
    </row>
    <row r="218" spans="1:14" x14ac:dyDescent="0.2">
      <c r="A218" s="11" t="s">
        <v>1</v>
      </c>
      <c r="B218" s="24" t="s">
        <v>58</v>
      </c>
      <c r="C218" s="11">
        <v>0</v>
      </c>
      <c r="D218" s="11" t="str">
        <f t="shared" si="13"/>
        <v>D1-LLS-E-0</v>
      </c>
      <c r="E218" s="26">
        <f>rifcalc!$B66</f>
        <v>0</v>
      </c>
      <c r="F218" s="11">
        <f>VLOOKUP(B218,rifcalc!$A$20:$B$26,2,FALSE)+E218</f>
        <v>1395</v>
      </c>
      <c r="H218" s="11">
        <v>0</v>
      </c>
    </row>
    <row r="219" spans="1:14" x14ac:dyDescent="0.2">
      <c r="A219" s="11" t="s">
        <v>1</v>
      </c>
      <c r="B219" s="24" t="s">
        <v>59</v>
      </c>
      <c r="C219" s="11">
        <v>0</v>
      </c>
      <c r="D219" s="11" t="str">
        <f t="shared" si="13"/>
        <v>D1-LLS-F-0</v>
      </c>
      <c r="E219" s="26">
        <f>rifcalc!$B67</f>
        <v>0</v>
      </c>
      <c r="F219" s="11">
        <f>VLOOKUP(B219,rifcalc!$A$20:$B$26,2,FALSE)+E219</f>
        <v>1680</v>
      </c>
      <c r="H219" s="11">
        <v>0</v>
      </c>
    </row>
    <row r="220" spans="1:14" x14ac:dyDescent="0.2">
      <c r="A220" s="11" t="s">
        <v>1</v>
      </c>
      <c r="B220" s="24" t="s">
        <v>60</v>
      </c>
      <c r="C220" s="11">
        <v>0</v>
      </c>
      <c r="D220" s="11" t="str">
        <f t="shared" si="13"/>
        <v>D1-LLS-G-0</v>
      </c>
      <c r="E220" s="26">
        <f>rifcalc!$B68</f>
        <v>0</v>
      </c>
      <c r="F220" s="11">
        <f>VLOOKUP(B220,rifcalc!$A$20:$B$26,2,FALSE)+E220</f>
        <v>2070</v>
      </c>
      <c r="H220" s="11">
        <v>0</v>
      </c>
    </row>
    <row r="221" spans="1:14" x14ac:dyDescent="0.2">
      <c r="A221" s="11" t="s">
        <v>13</v>
      </c>
      <c r="B221" s="24" t="s">
        <v>54</v>
      </c>
      <c r="C221" s="11">
        <v>0</v>
      </c>
      <c r="D221" s="11" t="str">
        <f t="shared" si="13"/>
        <v>D2-ECO-A-0</v>
      </c>
      <c r="E221" s="26">
        <f>rifcalc!$B62</f>
        <v>0</v>
      </c>
      <c r="F221" s="11">
        <f>VLOOKUP(B221,rifcalc!$A$20:$B$26,2,FALSE)+E221</f>
        <v>430</v>
      </c>
      <c r="H221" s="11">
        <v>0</v>
      </c>
      <c r="K221" s="12"/>
      <c r="L221" s="12"/>
      <c r="M221" s="12"/>
      <c r="N221" s="12"/>
    </row>
    <row r="222" spans="1:14" x14ac:dyDescent="0.2">
      <c r="A222" s="11" t="s">
        <v>13</v>
      </c>
      <c r="B222" s="24" t="s">
        <v>55</v>
      </c>
      <c r="C222" s="11">
        <v>0</v>
      </c>
      <c r="D222" s="11" t="str">
        <f t="shared" si="13"/>
        <v>D2-ECO-B-0</v>
      </c>
      <c r="E222" s="26">
        <f>rifcalc!$B63</f>
        <v>0</v>
      </c>
      <c r="F222" s="11">
        <f>VLOOKUP(B222,rifcalc!$A$20:$B$26,2,FALSE)+E222</f>
        <v>590</v>
      </c>
      <c r="H222" s="11">
        <v>0</v>
      </c>
      <c r="K222" s="106"/>
      <c r="L222" s="106"/>
      <c r="M222" s="106"/>
      <c r="N222" s="106"/>
    </row>
    <row r="223" spans="1:14" x14ac:dyDescent="0.2">
      <c r="A223" s="11" t="s">
        <v>13</v>
      </c>
      <c r="B223" s="24" t="s">
        <v>56</v>
      </c>
      <c r="C223" s="11">
        <v>0</v>
      </c>
      <c r="D223" s="11" t="str">
        <f t="shared" si="13"/>
        <v>D2-ECO-C-0</v>
      </c>
      <c r="E223" s="26">
        <f>rifcalc!$B64</f>
        <v>0</v>
      </c>
      <c r="F223" s="11">
        <f>VLOOKUP(B223,rifcalc!$A$20:$B$26,2,FALSE)+E223</f>
        <v>790</v>
      </c>
      <c r="H223" s="11">
        <v>0</v>
      </c>
      <c r="K223" s="27"/>
      <c r="L223" s="27"/>
      <c r="M223" s="27"/>
      <c r="N223" s="27"/>
    </row>
    <row r="224" spans="1:14" x14ac:dyDescent="0.2">
      <c r="A224" s="11" t="s">
        <v>13</v>
      </c>
      <c r="B224" s="24" t="s">
        <v>57</v>
      </c>
      <c r="C224" s="11">
        <v>0</v>
      </c>
      <c r="D224" s="11" t="str">
        <f t="shared" si="13"/>
        <v>D2-ECO-D-0</v>
      </c>
      <c r="E224" s="26">
        <f>rifcalc!$B65</f>
        <v>0</v>
      </c>
      <c r="F224" s="11">
        <f>VLOOKUP(B224,rifcalc!$A$20:$B$26,2,FALSE)+E224</f>
        <v>1030</v>
      </c>
      <c r="H224" s="11">
        <v>0</v>
      </c>
      <c r="K224" s="12"/>
      <c r="L224" s="12"/>
      <c r="M224" s="12"/>
      <c r="N224" s="12"/>
    </row>
    <row r="225" spans="1:14" x14ac:dyDescent="0.2">
      <c r="A225" s="11" t="s">
        <v>13</v>
      </c>
      <c r="B225" s="24" t="s">
        <v>58</v>
      </c>
      <c r="C225" s="11">
        <v>0</v>
      </c>
      <c r="D225" s="11" t="str">
        <f t="shared" si="13"/>
        <v>D2-ECO-E-0</v>
      </c>
      <c r="E225" s="26">
        <f>rifcalc!$B66</f>
        <v>0</v>
      </c>
      <c r="F225" s="11">
        <f>VLOOKUP(B225,rifcalc!$A$20:$B$26,2,FALSE)+E225</f>
        <v>1395</v>
      </c>
      <c r="H225" s="11">
        <v>0</v>
      </c>
      <c r="K225" s="12"/>
      <c r="L225" s="12"/>
      <c r="M225" s="12"/>
      <c r="N225" s="12"/>
    </row>
    <row r="226" spans="1:14" x14ac:dyDescent="0.2">
      <c r="A226" s="11" t="s">
        <v>13</v>
      </c>
      <c r="B226" s="24" t="s">
        <v>59</v>
      </c>
      <c r="C226" s="11">
        <v>0</v>
      </c>
      <c r="D226" s="11" t="str">
        <f t="shared" si="13"/>
        <v>D2-ECO-F-0</v>
      </c>
      <c r="E226" s="26">
        <f>rifcalc!$B67</f>
        <v>0</v>
      </c>
      <c r="F226" s="11">
        <f>VLOOKUP(B226,rifcalc!$A$20:$B$26,2,FALSE)+E226</f>
        <v>1680</v>
      </c>
      <c r="H226" s="11">
        <v>0</v>
      </c>
      <c r="K226" s="12"/>
      <c r="L226" s="12"/>
      <c r="M226" s="12"/>
      <c r="N226" s="12"/>
    </row>
    <row r="227" spans="1:14" x14ac:dyDescent="0.2">
      <c r="A227" s="11" t="s">
        <v>13</v>
      </c>
      <c r="B227" s="24" t="s">
        <v>60</v>
      </c>
      <c r="C227" s="11">
        <v>0</v>
      </c>
      <c r="D227" s="11" t="str">
        <f t="shared" si="13"/>
        <v>D2-ECO-G-0</v>
      </c>
      <c r="E227" s="26">
        <f>rifcalc!$B68</f>
        <v>0</v>
      </c>
      <c r="F227" s="11">
        <f>VLOOKUP(B227,rifcalc!$A$20:$B$26,2,FALSE)+E227</f>
        <v>2070</v>
      </c>
      <c r="H227" s="11">
        <v>0</v>
      </c>
      <c r="K227" s="12"/>
      <c r="L227" s="12"/>
      <c r="M227" s="12"/>
      <c r="N227" s="12"/>
    </row>
    <row r="228" spans="1:14" x14ac:dyDescent="0.2">
      <c r="A228" s="11" t="s">
        <v>15</v>
      </c>
      <c r="B228" s="24" t="s">
        <v>54</v>
      </c>
      <c r="C228" s="11">
        <v>0</v>
      </c>
      <c r="D228" s="11" t="str">
        <f t="shared" si="13"/>
        <v>D4-FOR-A-0</v>
      </c>
      <c r="E228" s="26">
        <f>rifcalc!$B62</f>
        <v>0</v>
      </c>
      <c r="F228" s="11">
        <f>VLOOKUP(B228,rifcalc!$A$20:$B$26,2,FALSE)+E228</f>
        <v>430</v>
      </c>
      <c r="H228" s="11">
        <v>0</v>
      </c>
    </row>
    <row r="229" spans="1:14" x14ac:dyDescent="0.2">
      <c r="A229" s="11" t="s">
        <v>15</v>
      </c>
      <c r="B229" s="24" t="s">
        <v>55</v>
      </c>
      <c r="C229" s="11">
        <v>0</v>
      </c>
      <c r="D229" s="11" t="str">
        <f t="shared" si="13"/>
        <v>D4-FOR-B-0</v>
      </c>
      <c r="E229" s="26">
        <f>rifcalc!$B63</f>
        <v>0</v>
      </c>
      <c r="F229" s="11">
        <f>VLOOKUP(B229,rifcalc!$A$20:$B$26,2,FALSE)+E229</f>
        <v>590</v>
      </c>
      <c r="H229" s="11">
        <v>0</v>
      </c>
    </row>
    <row r="230" spans="1:14" x14ac:dyDescent="0.2">
      <c r="A230" s="11" t="s">
        <v>15</v>
      </c>
      <c r="B230" s="24" t="s">
        <v>56</v>
      </c>
      <c r="C230" s="11">
        <v>0</v>
      </c>
      <c r="D230" s="11" t="str">
        <f t="shared" si="13"/>
        <v>D4-FOR-C-0</v>
      </c>
      <c r="E230" s="26">
        <f>rifcalc!$B64</f>
        <v>0</v>
      </c>
      <c r="F230" s="11">
        <f>VLOOKUP(B230,rifcalc!$A$20:$B$26,2,FALSE)+E230</f>
        <v>790</v>
      </c>
      <c r="H230" s="11">
        <v>0</v>
      </c>
    </row>
    <row r="231" spans="1:14" x14ac:dyDescent="0.2">
      <c r="A231" s="11" t="s">
        <v>15</v>
      </c>
      <c r="B231" s="24" t="s">
        <v>57</v>
      </c>
      <c r="C231" s="11">
        <v>0</v>
      </c>
      <c r="D231" s="11" t="str">
        <f t="shared" si="13"/>
        <v>D4-FOR-D-0</v>
      </c>
      <c r="E231" s="26">
        <f>rifcalc!$B65</f>
        <v>0</v>
      </c>
      <c r="F231" s="11">
        <f>VLOOKUP(B231,rifcalc!$A$20:$B$26,2,FALSE)+E231</f>
        <v>1030</v>
      </c>
      <c r="H231" s="11">
        <v>0</v>
      </c>
    </row>
    <row r="232" spans="1:14" x14ac:dyDescent="0.2">
      <c r="A232" s="11" t="s">
        <v>15</v>
      </c>
      <c r="B232" s="24" t="s">
        <v>58</v>
      </c>
      <c r="C232" s="11">
        <v>0</v>
      </c>
      <c r="D232" s="11" t="str">
        <f t="shared" si="13"/>
        <v>D4-FOR-E-0</v>
      </c>
      <c r="E232" s="26">
        <f>rifcalc!$B66</f>
        <v>0</v>
      </c>
      <c r="F232" s="11">
        <f>VLOOKUP(B232,rifcalc!$A$20:$B$26,2,FALSE)+E232</f>
        <v>1395</v>
      </c>
      <c r="H232" s="11">
        <v>0</v>
      </c>
    </row>
    <row r="233" spans="1:14" x14ac:dyDescent="0.2">
      <c r="A233" s="11" t="s">
        <v>15</v>
      </c>
      <c r="B233" s="24" t="s">
        <v>59</v>
      </c>
      <c r="C233" s="11">
        <v>0</v>
      </c>
      <c r="D233" s="11" t="str">
        <f t="shared" si="13"/>
        <v>D4-FOR-F-0</v>
      </c>
      <c r="E233" s="26">
        <f>rifcalc!$B67</f>
        <v>0</v>
      </c>
      <c r="F233" s="11">
        <f>VLOOKUP(B233,rifcalc!$A$20:$B$26,2,FALSE)+E233</f>
        <v>1680</v>
      </c>
      <c r="H233" s="11">
        <v>0</v>
      </c>
    </row>
    <row r="234" spans="1:14" x14ac:dyDescent="0.2">
      <c r="A234" s="11" t="s">
        <v>15</v>
      </c>
      <c r="B234" s="24" t="s">
        <v>60</v>
      </c>
      <c r="C234" s="11">
        <v>0</v>
      </c>
      <c r="D234" s="11" t="str">
        <f t="shared" si="13"/>
        <v>D4-FOR-G-0</v>
      </c>
      <c r="E234" s="26">
        <f>rifcalc!$B68</f>
        <v>0</v>
      </c>
      <c r="F234" s="11">
        <f>VLOOKUP(B234,rifcalc!$A$20:$B$26,2,FALSE)+E234</f>
        <v>2070</v>
      </c>
      <c r="H234" s="11">
        <v>0</v>
      </c>
    </row>
    <row r="235" spans="1:14" x14ac:dyDescent="0.2">
      <c r="A235" s="89" t="s">
        <v>15</v>
      </c>
      <c r="B235" s="90" t="s">
        <v>54</v>
      </c>
      <c r="C235" s="89">
        <v>1</v>
      </c>
      <c r="D235" s="11" t="str">
        <f t="shared" si="13"/>
        <v>D4-FOR-A-1</v>
      </c>
      <c r="E235" s="91">
        <f>rifcalc!$D62</f>
        <v>0</v>
      </c>
      <c r="F235" s="89">
        <f>VLOOKUP(B235,rifcalc!$A$20:$B$26,2,FALSE)+E235</f>
        <v>430</v>
      </c>
      <c r="G235" s="89"/>
      <c r="H235" s="89">
        <v>0</v>
      </c>
    </row>
    <row r="236" spans="1:14" x14ac:dyDescent="0.2">
      <c r="A236" s="89" t="s">
        <v>15</v>
      </c>
      <c r="B236" s="90" t="s">
        <v>55</v>
      </c>
      <c r="C236" s="89">
        <v>1</v>
      </c>
      <c r="D236" s="11" t="str">
        <f t="shared" si="13"/>
        <v>D4-FOR-B-1</v>
      </c>
      <c r="E236" s="91">
        <f>rifcalc!$D63</f>
        <v>20</v>
      </c>
      <c r="F236" s="89">
        <f>VLOOKUP(B236,rifcalc!$A$20:$B$26,2,FALSE)+E236</f>
        <v>610</v>
      </c>
      <c r="G236" s="89"/>
      <c r="H236" s="89">
        <v>20</v>
      </c>
    </row>
    <row r="237" spans="1:14" x14ac:dyDescent="0.2">
      <c r="A237" s="89" t="s">
        <v>15</v>
      </c>
      <c r="B237" s="90" t="s">
        <v>56</v>
      </c>
      <c r="C237" s="89">
        <v>1</v>
      </c>
      <c r="D237" s="11" t="str">
        <f t="shared" si="13"/>
        <v>D4-FOR-C-1</v>
      </c>
      <c r="E237" s="91">
        <f>rifcalc!$D64</f>
        <v>40</v>
      </c>
      <c r="F237" s="89">
        <f>VLOOKUP(B237,rifcalc!$A$20:$B$26,2,FALSE)+E237</f>
        <v>830</v>
      </c>
      <c r="G237" s="89"/>
      <c r="H237" s="89">
        <v>40</v>
      </c>
    </row>
    <row r="238" spans="1:14" x14ac:dyDescent="0.2">
      <c r="A238" s="89" t="s">
        <v>15</v>
      </c>
      <c r="B238" s="90" t="s">
        <v>57</v>
      </c>
      <c r="C238" s="89">
        <v>1</v>
      </c>
      <c r="D238" s="11" t="str">
        <f t="shared" si="13"/>
        <v>D4-FOR-D-1</v>
      </c>
      <c r="E238" s="91">
        <f>rifcalc!$D65</f>
        <v>50</v>
      </c>
      <c r="F238" s="89">
        <f>VLOOKUP(B238,rifcalc!$A$20:$B$26,2,FALSE)+E238</f>
        <v>1080</v>
      </c>
      <c r="G238" s="89"/>
      <c r="H238" s="89">
        <v>50</v>
      </c>
    </row>
    <row r="239" spans="1:14" x14ac:dyDescent="0.2">
      <c r="A239" s="89" t="s">
        <v>15</v>
      </c>
      <c r="B239" s="90" t="s">
        <v>58</v>
      </c>
      <c r="C239" s="89">
        <v>1</v>
      </c>
      <c r="D239" s="11" t="str">
        <f t="shared" si="13"/>
        <v>D4-FOR-E-1</v>
      </c>
      <c r="E239" s="91">
        <f>rifcalc!$D66</f>
        <v>70</v>
      </c>
      <c r="F239" s="89">
        <f>VLOOKUP(B239,rifcalc!$A$20:$B$26,2,FALSE)+E239</f>
        <v>1465</v>
      </c>
      <c r="G239" s="89"/>
      <c r="H239" s="89">
        <v>70</v>
      </c>
    </row>
    <row r="240" spans="1:14" x14ac:dyDescent="0.2">
      <c r="A240" s="89" t="s">
        <v>15</v>
      </c>
      <c r="B240" s="90" t="s">
        <v>59</v>
      </c>
      <c r="C240" s="89">
        <v>1</v>
      </c>
      <c r="D240" s="11" t="str">
        <f t="shared" si="13"/>
        <v>D4-FOR-F-1</v>
      </c>
      <c r="E240" s="91">
        <f>rifcalc!$D67</f>
        <v>90</v>
      </c>
      <c r="F240" s="89">
        <f>VLOOKUP(B240,rifcalc!$A$20:$B$26,2,FALSE)+E240</f>
        <v>1770</v>
      </c>
      <c r="G240" s="89"/>
      <c r="H240" s="89">
        <v>90</v>
      </c>
    </row>
    <row r="241" spans="1:8" x14ac:dyDescent="0.2">
      <c r="A241" s="89" t="s">
        <v>15</v>
      </c>
      <c r="B241" s="90" t="s">
        <v>60</v>
      </c>
      <c r="C241" s="89">
        <v>1</v>
      </c>
      <c r="D241" s="11" t="str">
        <f t="shared" si="13"/>
        <v>D4-FOR-G-1</v>
      </c>
      <c r="E241" s="91">
        <f>rifcalc!$D68</f>
        <v>100</v>
      </c>
      <c r="F241" s="89">
        <f>VLOOKUP(B241,rifcalc!$A$20:$B$26,2,FALSE)+E241</f>
        <v>2170</v>
      </c>
      <c r="G241" s="89"/>
      <c r="H241" s="89">
        <v>100</v>
      </c>
    </row>
    <row r="242" spans="1:8" x14ac:dyDescent="0.2">
      <c r="A242" s="11" t="s">
        <v>4</v>
      </c>
      <c r="B242" s="24" t="s">
        <v>54</v>
      </c>
      <c r="C242" s="11">
        <v>0</v>
      </c>
      <c r="D242" s="11" t="str">
        <f t="shared" si="13"/>
        <v>D5-GIU-A-0</v>
      </c>
      <c r="E242" s="26">
        <f>rifcalc!$B62</f>
        <v>0</v>
      </c>
      <c r="F242" s="11">
        <f>VLOOKUP(B242,rifcalc!$A$20:$B$26,2,FALSE)+E242</f>
        <v>430</v>
      </c>
      <c r="H242" s="11">
        <v>0</v>
      </c>
    </row>
    <row r="243" spans="1:8" x14ac:dyDescent="0.2">
      <c r="A243" s="11" t="s">
        <v>4</v>
      </c>
      <c r="B243" s="24" t="s">
        <v>55</v>
      </c>
      <c r="C243" s="11">
        <v>0</v>
      </c>
      <c r="D243" s="11" t="str">
        <f t="shared" si="13"/>
        <v>D5-GIU-B-0</v>
      </c>
      <c r="E243" s="26">
        <f>rifcalc!$B63</f>
        <v>0</v>
      </c>
      <c r="F243" s="11">
        <f>VLOOKUP(B243,rifcalc!$A$20:$B$26,2,FALSE)+E243</f>
        <v>590</v>
      </c>
      <c r="H243" s="11">
        <v>0</v>
      </c>
    </row>
    <row r="244" spans="1:8" x14ac:dyDescent="0.2">
      <c r="A244" s="11" t="s">
        <v>4</v>
      </c>
      <c r="B244" s="24" t="s">
        <v>56</v>
      </c>
      <c r="C244" s="11">
        <v>0</v>
      </c>
      <c r="D244" s="11" t="str">
        <f t="shared" si="13"/>
        <v>D5-GIU-C-0</v>
      </c>
      <c r="E244" s="26">
        <f>rifcalc!$B64</f>
        <v>0</v>
      </c>
      <c r="F244" s="11">
        <f>VLOOKUP(B244,rifcalc!$A$20:$B$26,2,FALSE)+E244</f>
        <v>790</v>
      </c>
      <c r="H244" s="11">
        <v>0</v>
      </c>
    </row>
    <row r="245" spans="1:8" x14ac:dyDescent="0.2">
      <c r="A245" s="11" t="s">
        <v>4</v>
      </c>
      <c r="B245" s="24" t="s">
        <v>57</v>
      </c>
      <c r="C245" s="11">
        <v>0</v>
      </c>
      <c r="D245" s="11" t="str">
        <f t="shared" si="13"/>
        <v>D5-GIU-D-0</v>
      </c>
      <c r="E245" s="26">
        <f>rifcalc!$B65</f>
        <v>0</v>
      </c>
      <c r="F245" s="11">
        <f>VLOOKUP(B245,rifcalc!$A$20:$B$26,2,FALSE)+E245</f>
        <v>1030</v>
      </c>
      <c r="H245" s="11">
        <v>0</v>
      </c>
    </row>
    <row r="246" spans="1:8" x14ac:dyDescent="0.2">
      <c r="A246" s="11" t="s">
        <v>4</v>
      </c>
      <c r="B246" s="24" t="s">
        <v>58</v>
      </c>
      <c r="C246" s="11">
        <v>0</v>
      </c>
      <c r="D246" s="11" t="str">
        <f t="shared" si="13"/>
        <v>D5-GIU-E-0</v>
      </c>
      <c r="E246" s="26">
        <f>rifcalc!$B66</f>
        <v>0</v>
      </c>
      <c r="F246" s="11">
        <f>VLOOKUP(B246,rifcalc!$A$20:$B$26,2,FALSE)+E246</f>
        <v>1395</v>
      </c>
      <c r="H246" s="11">
        <v>0</v>
      </c>
    </row>
    <row r="247" spans="1:8" x14ac:dyDescent="0.2">
      <c r="A247" s="11" t="s">
        <v>4</v>
      </c>
      <c r="B247" s="24" t="s">
        <v>59</v>
      </c>
      <c r="C247" s="11">
        <v>0</v>
      </c>
      <c r="D247" s="11" t="str">
        <f t="shared" si="13"/>
        <v>D5-GIU-F-0</v>
      </c>
      <c r="E247" s="26">
        <f>rifcalc!$B67</f>
        <v>0</v>
      </c>
      <c r="F247" s="11">
        <f>VLOOKUP(B247,rifcalc!$A$20:$B$26,2,FALSE)+E247</f>
        <v>1680</v>
      </c>
      <c r="H247" s="11">
        <v>0</v>
      </c>
    </row>
    <row r="248" spans="1:8" x14ac:dyDescent="0.2">
      <c r="A248" s="11" t="s">
        <v>4</v>
      </c>
      <c r="B248" s="24" t="s">
        <v>60</v>
      </c>
      <c r="C248" s="11">
        <v>0</v>
      </c>
      <c r="D248" s="11" t="str">
        <f t="shared" si="13"/>
        <v>D5-GIU-G-0</v>
      </c>
      <c r="E248" s="26">
        <f>rifcalc!$B68</f>
        <v>0</v>
      </c>
      <c r="F248" s="11">
        <f>VLOOKUP(B248,rifcalc!$A$20:$B$26,2,FALSE)+E248</f>
        <v>2070</v>
      </c>
      <c r="H248" s="11">
        <v>0</v>
      </c>
    </row>
    <row r="249" spans="1:8" x14ac:dyDescent="0.2">
      <c r="A249" s="11" t="s">
        <v>16</v>
      </c>
      <c r="B249" s="24" t="s">
        <v>54</v>
      </c>
      <c r="C249" s="11">
        <v>0</v>
      </c>
      <c r="D249" s="11" t="str">
        <f t="shared" si="13"/>
        <v>D6-UMA-A-0</v>
      </c>
      <c r="E249" s="26">
        <f>rifcalc!$B62</f>
        <v>0</v>
      </c>
      <c r="F249" s="11">
        <f>VLOOKUP(B249,rifcalc!$A$20:$B$26,2,FALSE)+E249</f>
        <v>430</v>
      </c>
      <c r="H249" s="11">
        <v>0</v>
      </c>
    </row>
    <row r="250" spans="1:8" x14ac:dyDescent="0.2">
      <c r="A250" s="11" t="s">
        <v>16</v>
      </c>
      <c r="B250" s="24" t="s">
        <v>55</v>
      </c>
      <c r="C250" s="11">
        <v>0</v>
      </c>
      <c r="D250" s="11" t="str">
        <f t="shared" si="13"/>
        <v>D6-UMA-B-0</v>
      </c>
      <c r="E250" s="26">
        <f>rifcalc!$B63</f>
        <v>0</v>
      </c>
      <c r="F250" s="11">
        <f>VLOOKUP(B250,rifcalc!$A$20:$B$26,2,FALSE)+E250</f>
        <v>590</v>
      </c>
      <c r="H250" s="11">
        <v>0</v>
      </c>
    </row>
    <row r="251" spans="1:8" x14ac:dyDescent="0.2">
      <c r="A251" s="11" t="s">
        <v>16</v>
      </c>
      <c r="B251" s="24" t="s">
        <v>56</v>
      </c>
      <c r="C251" s="11">
        <v>0</v>
      </c>
      <c r="D251" s="11" t="str">
        <f t="shared" si="13"/>
        <v>D6-UMA-C-0</v>
      </c>
      <c r="E251" s="26">
        <f>rifcalc!$B64</f>
        <v>0</v>
      </c>
      <c r="F251" s="11">
        <f>VLOOKUP(B251,rifcalc!$A$20:$B$26,2,FALSE)+E251</f>
        <v>790</v>
      </c>
      <c r="H251" s="11">
        <v>0</v>
      </c>
    </row>
    <row r="252" spans="1:8" x14ac:dyDescent="0.2">
      <c r="A252" s="11" t="s">
        <v>16</v>
      </c>
      <c r="B252" s="24" t="s">
        <v>57</v>
      </c>
      <c r="C252" s="11">
        <v>0</v>
      </c>
      <c r="D252" s="11" t="str">
        <f t="shared" si="13"/>
        <v>D6-UMA-D-0</v>
      </c>
      <c r="E252" s="26">
        <f>rifcalc!$B65</f>
        <v>0</v>
      </c>
      <c r="F252" s="11">
        <f>VLOOKUP(B252,rifcalc!$A$20:$B$26,2,FALSE)+E252</f>
        <v>1030</v>
      </c>
      <c r="H252" s="11">
        <v>0</v>
      </c>
    </row>
    <row r="253" spans="1:8" x14ac:dyDescent="0.2">
      <c r="A253" s="11" t="s">
        <v>16</v>
      </c>
      <c r="B253" s="24" t="s">
        <v>58</v>
      </c>
      <c r="C253" s="11">
        <v>0</v>
      </c>
      <c r="D253" s="11" t="str">
        <f t="shared" si="13"/>
        <v>D6-UMA-E-0</v>
      </c>
      <c r="E253" s="26">
        <f>rifcalc!$B66</f>
        <v>0</v>
      </c>
      <c r="F253" s="11">
        <f>VLOOKUP(B253,rifcalc!$A$20:$B$26,2,FALSE)+E253</f>
        <v>1395</v>
      </c>
      <c r="H253" s="11">
        <v>0</v>
      </c>
    </row>
    <row r="254" spans="1:8" x14ac:dyDescent="0.2">
      <c r="A254" s="11" t="s">
        <v>16</v>
      </c>
      <c r="B254" s="24" t="s">
        <v>59</v>
      </c>
      <c r="C254" s="11">
        <v>0</v>
      </c>
      <c r="D254" s="11" t="str">
        <f t="shared" si="13"/>
        <v>D6-UMA-F-0</v>
      </c>
      <c r="E254" s="26">
        <f>rifcalc!$B67</f>
        <v>0</v>
      </c>
      <c r="F254" s="11">
        <f>VLOOKUP(B254,rifcalc!$A$20:$B$26,2,FALSE)+E254</f>
        <v>1680</v>
      </c>
      <c r="H254" s="11">
        <v>0</v>
      </c>
    </row>
    <row r="255" spans="1:8" x14ac:dyDescent="0.2">
      <c r="A255" s="11" t="s">
        <v>16</v>
      </c>
      <c r="B255" s="24" t="s">
        <v>60</v>
      </c>
      <c r="C255" s="11">
        <v>0</v>
      </c>
      <c r="D255" s="11" t="str">
        <f t="shared" si="13"/>
        <v>D6-UMA-G-0</v>
      </c>
      <c r="E255" s="26">
        <f>rifcalc!$B68</f>
        <v>0</v>
      </c>
      <c r="F255" s="11">
        <f>VLOOKUP(B255,rifcalc!$A$20:$B$26,2,FALSE)+E255</f>
        <v>2070</v>
      </c>
      <c r="H255" s="11">
        <v>0</v>
      </c>
    </row>
    <row r="256" spans="1:8" x14ac:dyDescent="0.2">
      <c r="A256" s="86" t="s">
        <v>11</v>
      </c>
      <c r="B256" s="87" t="s">
        <v>54</v>
      </c>
      <c r="C256" s="86">
        <v>0</v>
      </c>
      <c r="D256" s="11" t="str">
        <f t="shared" si="13"/>
        <v>D7-ING-A-0</v>
      </c>
      <c r="E256" s="88">
        <f>rifcalc!$F62</f>
        <v>0</v>
      </c>
      <c r="F256" s="86">
        <f>VLOOKUP(B256,rifcalc!$A$20:$B$26,2,FALSE)+E256</f>
        <v>430</v>
      </c>
      <c r="G256" s="86"/>
      <c r="H256" s="86">
        <v>0</v>
      </c>
    </row>
    <row r="257" spans="1:8" x14ac:dyDescent="0.2">
      <c r="A257" s="86" t="s">
        <v>11</v>
      </c>
      <c r="B257" s="87" t="s">
        <v>55</v>
      </c>
      <c r="C257" s="86">
        <v>0</v>
      </c>
      <c r="D257" s="11" t="str">
        <f t="shared" si="13"/>
        <v>D7-ING-B-0</v>
      </c>
      <c r="E257" s="88">
        <f>rifcalc!$F63</f>
        <v>50</v>
      </c>
      <c r="F257" s="86">
        <f>VLOOKUP(B257,rifcalc!$A$20:$B$26,2,FALSE)+E257</f>
        <v>640</v>
      </c>
      <c r="G257" s="86"/>
      <c r="H257" s="86">
        <v>50</v>
      </c>
    </row>
    <row r="258" spans="1:8" x14ac:dyDescent="0.2">
      <c r="A258" s="86" t="s">
        <v>11</v>
      </c>
      <c r="B258" s="87" t="s">
        <v>56</v>
      </c>
      <c r="C258" s="86">
        <v>0</v>
      </c>
      <c r="D258" s="11" t="str">
        <f t="shared" si="13"/>
        <v>D7-ING-C-0</v>
      </c>
      <c r="E258" s="88">
        <f>rifcalc!$F64</f>
        <v>70</v>
      </c>
      <c r="F258" s="86">
        <f>VLOOKUP(B258,rifcalc!$A$20:$B$26,2,FALSE)+E258</f>
        <v>860</v>
      </c>
      <c r="G258" s="86"/>
      <c r="H258" s="86">
        <v>70</v>
      </c>
    </row>
    <row r="259" spans="1:8" x14ac:dyDescent="0.2">
      <c r="A259" s="86" t="s">
        <v>11</v>
      </c>
      <c r="B259" s="87" t="s">
        <v>57</v>
      </c>
      <c r="C259" s="86">
        <v>0</v>
      </c>
      <c r="D259" s="11" t="str">
        <f t="shared" si="13"/>
        <v>D7-ING-D-0</v>
      </c>
      <c r="E259" s="88">
        <f>rifcalc!$F65</f>
        <v>100</v>
      </c>
      <c r="F259" s="86">
        <f>VLOOKUP(B259,rifcalc!$A$20:$B$26,2,FALSE)+E259</f>
        <v>1130</v>
      </c>
      <c r="G259" s="86"/>
      <c r="H259" s="86">
        <v>100</v>
      </c>
    </row>
    <row r="260" spans="1:8" x14ac:dyDescent="0.2">
      <c r="A260" s="86" t="s">
        <v>11</v>
      </c>
      <c r="B260" s="87" t="s">
        <v>58</v>
      </c>
      <c r="C260" s="86">
        <v>0</v>
      </c>
      <c r="D260" s="11" t="str">
        <f t="shared" si="13"/>
        <v>D7-ING-E-0</v>
      </c>
      <c r="E260" s="88">
        <f>rifcalc!$F66</f>
        <v>140</v>
      </c>
      <c r="F260" s="86">
        <f>VLOOKUP(B260,rifcalc!$A$20:$B$26,2,FALSE)+E260</f>
        <v>1535</v>
      </c>
      <c r="G260" s="86"/>
      <c r="H260" s="86">
        <v>140</v>
      </c>
    </row>
    <row r="261" spans="1:8" x14ac:dyDescent="0.2">
      <c r="A261" s="86" t="s">
        <v>11</v>
      </c>
      <c r="B261" s="87" t="s">
        <v>59</v>
      </c>
      <c r="C261" s="86">
        <v>0</v>
      </c>
      <c r="D261" s="11" t="str">
        <f t="shared" si="13"/>
        <v>D7-ING-F-0</v>
      </c>
      <c r="E261" s="88">
        <f>rifcalc!$F67</f>
        <v>170</v>
      </c>
      <c r="F261" s="86">
        <f>VLOOKUP(B261,rifcalc!$A$20:$B$26,2,FALSE)+E261</f>
        <v>1850</v>
      </c>
      <c r="G261" s="86"/>
      <c r="H261" s="86">
        <v>170</v>
      </c>
    </row>
    <row r="262" spans="1:8" x14ac:dyDescent="0.2">
      <c r="A262" s="86" t="s">
        <v>11</v>
      </c>
      <c r="B262" s="87" t="s">
        <v>60</v>
      </c>
      <c r="C262" s="86">
        <v>0</v>
      </c>
      <c r="D262" s="11" t="str">
        <f t="shared" si="13"/>
        <v>D7-ING-G-0</v>
      </c>
      <c r="E262" s="88">
        <f>rifcalc!$F68</f>
        <v>200</v>
      </c>
      <c r="F262" s="86">
        <f>VLOOKUP(B262,rifcalc!$A$20:$B$26,2,FALSE)+E262</f>
        <v>2270</v>
      </c>
      <c r="G262" s="86"/>
      <c r="H262" s="86">
        <v>200</v>
      </c>
    </row>
    <row r="263" spans="1:8" x14ac:dyDescent="0.2">
      <c r="A263" s="86" t="s">
        <v>7</v>
      </c>
      <c r="B263" s="87" t="s">
        <v>54</v>
      </c>
      <c r="C263" s="86">
        <v>0</v>
      </c>
      <c r="D263" s="11" t="str">
        <f t="shared" si="13"/>
        <v>D8-ING-A-0</v>
      </c>
      <c r="E263" s="88">
        <f>rifcalc!$F62</f>
        <v>0</v>
      </c>
      <c r="F263" s="86">
        <f>VLOOKUP(B263,rifcalc!$A$20:$B$26,2,FALSE)+E263</f>
        <v>430</v>
      </c>
      <c r="G263" s="86"/>
      <c r="H263" s="86">
        <v>0</v>
      </c>
    </row>
    <row r="264" spans="1:8" x14ac:dyDescent="0.2">
      <c r="A264" s="86" t="s">
        <v>7</v>
      </c>
      <c r="B264" s="87" t="s">
        <v>55</v>
      </c>
      <c r="C264" s="86">
        <v>0</v>
      </c>
      <c r="D264" s="11" t="str">
        <f t="shared" si="13"/>
        <v>D8-ING-B-0</v>
      </c>
      <c r="E264" s="88">
        <f>rifcalc!$F63</f>
        <v>50</v>
      </c>
      <c r="F264" s="86">
        <f>VLOOKUP(B264,rifcalc!$A$20:$B$26,2,FALSE)+E264</f>
        <v>640</v>
      </c>
      <c r="G264" s="86"/>
      <c r="H264" s="86">
        <v>50</v>
      </c>
    </row>
    <row r="265" spans="1:8" x14ac:dyDescent="0.2">
      <c r="A265" s="86" t="s">
        <v>7</v>
      </c>
      <c r="B265" s="87" t="s">
        <v>56</v>
      </c>
      <c r="C265" s="86">
        <v>0</v>
      </c>
      <c r="D265" s="11" t="str">
        <f t="shared" si="13"/>
        <v>D8-ING-C-0</v>
      </c>
      <c r="E265" s="88">
        <f>rifcalc!$F64</f>
        <v>70</v>
      </c>
      <c r="F265" s="86">
        <f>VLOOKUP(B265,rifcalc!$A$20:$B$26,2,FALSE)+E265</f>
        <v>860</v>
      </c>
      <c r="G265" s="86"/>
      <c r="H265" s="86">
        <v>70</v>
      </c>
    </row>
    <row r="266" spans="1:8" x14ac:dyDescent="0.2">
      <c r="A266" s="86" t="s">
        <v>7</v>
      </c>
      <c r="B266" s="87" t="s">
        <v>57</v>
      </c>
      <c r="C266" s="86">
        <v>0</v>
      </c>
      <c r="D266" s="11" t="str">
        <f t="shared" si="13"/>
        <v>D8-ING-D-0</v>
      </c>
      <c r="E266" s="88">
        <f>rifcalc!$F65</f>
        <v>100</v>
      </c>
      <c r="F266" s="86">
        <f>VLOOKUP(B266,rifcalc!$A$20:$B$26,2,FALSE)+E266</f>
        <v>1130</v>
      </c>
      <c r="G266" s="86"/>
      <c r="H266" s="86">
        <v>100</v>
      </c>
    </row>
    <row r="267" spans="1:8" x14ac:dyDescent="0.2">
      <c r="A267" s="86" t="s">
        <v>7</v>
      </c>
      <c r="B267" s="87" t="s">
        <v>58</v>
      </c>
      <c r="C267" s="86">
        <v>0</v>
      </c>
      <c r="D267" s="11" t="str">
        <f t="shared" si="13"/>
        <v>D8-ING-E-0</v>
      </c>
      <c r="E267" s="88">
        <f>rifcalc!$F66</f>
        <v>140</v>
      </c>
      <c r="F267" s="86">
        <f>VLOOKUP(B267,rifcalc!$A$20:$B$26,2,FALSE)+E267</f>
        <v>1535</v>
      </c>
      <c r="G267" s="86"/>
      <c r="H267" s="86">
        <v>140</v>
      </c>
    </row>
    <row r="268" spans="1:8" x14ac:dyDescent="0.2">
      <c r="A268" s="86" t="s">
        <v>7</v>
      </c>
      <c r="B268" s="87" t="s">
        <v>59</v>
      </c>
      <c r="C268" s="86">
        <v>0</v>
      </c>
      <c r="D268" s="11" t="str">
        <f t="shared" si="13"/>
        <v>D8-ING-F-0</v>
      </c>
      <c r="E268" s="88">
        <f>rifcalc!$F67</f>
        <v>170</v>
      </c>
      <c r="F268" s="86">
        <f>VLOOKUP(B268,rifcalc!$A$20:$B$26,2,FALSE)+E268</f>
        <v>1850</v>
      </c>
      <c r="G268" s="86"/>
      <c r="H268" s="86">
        <v>170</v>
      </c>
    </row>
    <row r="269" spans="1:8" x14ac:dyDescent="0.2">
      <c r="A269" s="86" t="s">
        <v>7</v>
      </c>
      <c r="B269" s="87" t="s">
        <v>60</v>
      </c>
      <c r="C269" s="86">
        <v>0</v>
      </c>
      <c r="D269" s="11" t="str">
        <f t="shared" si="13"/>
        <v>D8-ING-G-0</v>
      </c>
      <c r="E269" s="88">
        <f>rifcalc!$F68</f>
        <v>200</v>
      </c>
      <c r="F269" s="86">
        <f>VLOOKUP(B269,rifcalc!$A$20:$B$26,2,FALSE)+E269</f>
        <v>2270</v>
      </c>
      <c r="G269" s="86"/>
      <c r="H269" s="86">
        <v>200</v>
      </c>
    </row>
    <row r="272" spans="1:8" x14ac:dyDescent="0.2">
      <c r="A272" s="3" t="s">
        <v>153</v>
      </c>
      <c r="B272" s="1" t="s">
        <v>31</v>
      </c>
      <c r="C272" s="1" t="s">
        <v>32</v>
      </c>
      <c r="D272" s="1" t="s">
        <v>43</v>
      </c>
      <c r="E272" s="1" t="s">
        <v>118</v>
      </c>
      <c r="F272" s="1" t="s">
        <v>61</v>
      </c>
    </row>
    <row r="273" spans="1:6" x14ac:dyDescent="0.2">
      <c r="A273" s="1" t="s">
        <v>132</v>
      </c>
      <c r="B273" s="7">
        <v>0</v>
      </c>
      <c r="C273" s="2">
        <v>14420.31</v>
      </c>
      <c r="D273" s="18">
        <v>4</v>
      </c>
      <c r="E273" s="94" t="s">
        <v>119</v>
      </c>
      <c r="F273" s="95">
        <v>0</v>
      </c>
    </row>
    <row r="274" spans="1:6" x14ac:dyDescent="0.2">
      <c r="A274" s="1" t="s">
        <v>139</v>
      </c>
      <c r="B274" s="7">
        <v>0</v>
      </c>
      <c r="C274" s="2">
        <v>14420.31</v>
      </c>
      <c r="D274" s="18">
        <v>4.5</v>
      </c>
      <c r="E274" s="94" t="s">
        <v>120</v>
      </c>
      <c r="F274" s="95">
        <v>0</v>
      </c>
    </row>
    <row r="275" spans="1:6" x14ac:dyDescent="0.2">
      <c r="A275" s="1" t="s">
        <v>146</v>
      </c>
      <c r="B275" s="7">
        <v>0</v>
      </c>
      <c r="C275" s="2">
        <v>14420.31</v>
      </c>
      <c r="D275" s="18">
        <v>5</v>
      </c>
      <c r="E275" s="94" t="s">
        <v>121</v>
      </c>
      <c r="F275" s="95">
        <v>0</v>
      </c>
    </row>
    <row r="276" spans="1:6" x14ac:dyDescent="0.2">
      <c r="A276" s="1" t="s">
        <v>125</v>
      </c>
      <c r="B276" s="7">
        <v>0</v>
      </c>
      <c r="C276" s="2">
        <v>14420.31</v>
      </c>
      <c r="D276" s="18">
        <v>3</v>
      </c>
      <c r="E276" s="94" t="s">
        <v>6</v>
      </c>
      <c r="F276" s="95">
        <v>0</v>
      </c>
    </row>
    <row r="277" spans="1:6" x14ac:dyDescent="0.2">
      <c r="A277" s="1" t="s">
        <v>133</v>
      </c>
      <c r="B277" s="7">
        <v>14420.32</v>
      </c>
      <c r="C277" s="2">
        <v>17709.34</v>
      </c>
      <c r="D277" s="18">
        <v>4</v>
      </c>
      <c r="E277" s="94" t="s">
        <v>119</v>
      </c>
      <c r="F277" s="96">
        <v>576.81240000000003</v>
      </c>
    </row>
    <row r="278" spans="1:6" x14ac:dyDescent="0.2">
      <c r="A278" s="1" t="s">
        <v>140</v>
      </c>
      <c r="B278" s="7">
        <v>14420.32</v>
      </c>
      <c r="C278" s="2">
        <v>17709.34</v>
      </c>
      <c r="D278" s="18">
        <v>4.5</v>
      </c>
      <c r="E278" s="94" t="s">
        <v>120</v>
      </c>
      <c r="F278" s="96">
        <v>648.91395</v>
      </c>
    </row>
    <row r="279" spans="1:6" x14ac:dyDescent="0.2">
      <c r="A279" s="1" t="s">
        <v>147</v>
      </c>
      <c r="B279" s="7">
        <v>14420.32</v>
      </c>
      <c r="C279" s="2">
        <v>17709.34</v>
      </c>
      <c r="D279" s="18">
        <v>5</v>
      </c>
      <c r="E279" s="94" t="s">
        <v>121</v>
      </c>
      <c r="F279" s="96">
        <v>721.01549999999997</v>
      </c>
    </row>
    <row r="280" spans="1:6" x14ac:dyDescent="0.2">
      <c r="A280" s="1" t="s">
        <v>126</v>
      </c>
      <c r="B280" s="7">
        <v>14420.32</v>
      </c>
      <c r="C280" s="2">
        <v>17709.34</v>
      </c>
      <c r="D280" s="22">
        <v>3</v>
      </c>
      <c r="E280" s="94" t="s">
        <v>6</v>
      </c>
      <c r="F280" s="96">
        <v>432.60930000000002</v>
      </c>
    </row>
    <row r="281" spans="1:6" x14ac:dyDescent="0.2">
      <c r="A281" s="1" t="s">
        <v>134</v>
      </c>
      <c r="B281" s="7">
        <v>17709.349999999999</v>
      </c>
      <c r="C281" s="2">
        <v>23000</v>
      </c>
      <c r="D281" s="18">
        <v>4.2</v>
      </c>
      <c r="E281" s="94" t="s">
        <v>119</v>
      </c>
      <c r="F281" s="96">
        <v>708.3732</v>
      </c>
    </row>
    <row r="282" spans="1:6" x14ac:dyDescent="0.2">
      <c r="A282" s="1" t="s">
        <v>141</v>
      </c>
      <c r="B282" s="7">
        <v>17709.349999999999</v>
      </c>
      <c r="C282" s="2">
        <v>23000</v>
      </c>
      <c r="D282" s="18">
        <v>4.7</v>
      </c>
      <c r="E282" s="94" t="s">
        <v>120</v>
      </c>
      <c r="F282" s="96">
        <v>796.91985</v>
      </c>
    </row>
    <row r="283" spans="1:6" x14ac:dyDescent="0.2">
      <c r="A283" s="1" t="s">
        <v>148</v>
      </c>
      <c r="B283" s="7">
        <v>17709.349999999999</v>
      </c>
      <c r="C283" s="2">
        <v>23000</v>
      </c>
      <c r="D283" s="18">
        <v>5.2</v>
      </c>
      <c r="E283" s="94" t="s">
        <v>121</v>
      </c>
      <c r="F283" s="96">
        <v>885.4665</v>
      </c>
    </row>
    <row r="284" spans="1:6" x14ac:dyDescent="0.2">
      <c r="A284" s="1" t="s">
        <v>127</v>
      </c>
      <c r="B284" s="7">
        <v>17709.349999999999</v>
      </c>
      <c r="C284" s="2">
        <v>23000</v>
      </c>
      <c r="D284" s="22">
        <v>3.2</v>
      </c>
      <c r="E284" s="94" t="s">
        <v>6</v>
      </c>
      <c r="F284" s="96">
        <v>531.2799</v>
      </c>
    </row>
    <row r="285" spans="1:6" x14ac:dyDescent="0.2">
      <c r="A285" s="1" t="s">
        <v>135</v>
      </c>
      <c r="B285" s="7">
        <v>23000.01</v>
      </c>
      <c r="C285" s="2">
        <v>36000</v>
      </c>
      <c r="D285" s="18">
        <v>4.2</v>
      </c>
      <c r="E285" s="94" t="s">
        <v>119</v>
      </c>
      <c r="F285" s="96">
        <v>930.58050000000003</v>
      </c>
    </row>
    <row r="286" spans="1:6" x14ac:dyDescent="0.2">
      <c r="A286" s="1" t="s">
        <v>142</v>
      </c>
      <c r="B286" s="7">
        <v>23000.01</v>
      </c>
      <c r="C286" s="2">
        <v>36000</v>
      </c>
      <c r="D286" s="18">
        <v>4.7</v>
      </c>
      <c r="E286" s="94" t="s">
        <v>120</v>
      </c>
      <c r="F286" s="96">
        <v>1045.5804000000001</v>
      </c>
    </row>
    <row r="287" spans="1:6" x14ac:dyDescent="0.2">
      <c r="A287" s="1" t="s">
        <v>149</v>
      </c>
      <c r="B287" s="7">
        <v>23000.01</v>
      </c>
      <c r="C287" s="2">
        <v>36000</v>
      </c>
      <c r="D287" s="18">
        <v>5.2</v>
      </c>
      <c r="E287" s="94" t="s">
        <v>121</v>
      </c>
      <c r="F287" s="96">
        <v>1160.5803000000001</v>
      </c>
    </row>
    <row r="288" spans="1:6" x14ac:dyDescent="0.2">
      <c r="A288" s="1" t="s">
        <v>128</v>
      </c>
      <c r="B288" s="7">
        <v>23000.01</v>
      </c>
      <c r="C288" s="2">
        <v>36000</v>
      </c>
      <c r="D288" s="22">
        <v>3.2</v>
      </c>
      <c r="E288" s="94" t="s">
        <v>6</v>
      </c>
      <c r="F288" s="96">
        <v>700.58070000000009</v>
      </c>
    </row>
    <row r="289" spans="1:6" x14ac:dyDescent="0.2">
      <c r="A289" s="1" t="s">
        <v>136</v>
      </c>
      <c r="B289" s="7">
        <v>36000.01</v>
      </c>
      <c r="C289" s="2">
        <v>48000</v>
      </c>
      <c r="D289" s="18">
        <v>4.4000000000000004</v>
      </c>
      <c r="E289" s="94" t="s">
        <v>119</v>
      </c>
      <c r="F289" s="96">
        <v>1476.5800800000002</v>
      </c>
    </row>
    <row r="290" spans="1:6" x14ac:dyDescent="0.2">
      <c r="A290" s="1" t="s">
        <v>143</v>
      </c>
      <c r="B290" s="7">
        <v>36000.01</v>
      </c>
      <c r="C290" s="2">
        <v>48000</v>
      </c>
      <c r="D290" s="18">
        <v>4.9000000000000004</v>
      </c>
      <c r="E290" s="94" t="s">
        <v>120</v>
      </c>
      <c r="F290" s="96">
        <v>1656.5799300000001</v>
      </c>
    </row>
    <row r="291" spans="1:6" x14ac:dyDescent="0.2">
      <c r="A291" s="1" t="s">
        <v>150</v>
      </c>
      <c r="B291" s="7">
        <v>36000.01</v>
      </c>
      <c r="C291" s="2">
        <v>48000</v>
      </c>
      <c r="D291" s="18">
        <v>5.4</v>
      </c>
      <c r="E291" s="94" t="s">
        <v>121</v>
      </c>
      <c r="F291" s="96">
        <v>1836.57978</v>
      </c>
    </row>
    <row r="292" spans="1:6" x14ac:dyDescent="0.2">
      <c r="A292" s="1" t="s">
        <v>129</v>
      </c>
      <c r="B292" s="7">
        <v>36000.01</v>
      </c>
      <c r="C292" s="2">
        <v>48000</v>
      </c>
      <c r="D292" s="22">
        <v>3.4</v>
      </c>
      <c r="E292" s="94" t="s">
        <v>6</v>
      </c>
      <c r="F292" s="96">
        <v>1116.5803800000001</v>
      </c>
    </row>
    <row r="293" spans="1:6" x14ac:dyDescent="0.2">
      <c r="A293" s="1" t="s">
        <v>137</v>
      </c>
      <c r="B293" s="7">
        <v>48000.01</v>
      </c>
      <c r="C293" s="2">
        <v>58000</v>
      </c>
      <c r="D293" s="18">
        <v>4.4000000000000004</v>
      </c>
      <c r="E293" s="94" t="s">
        <v>119</v>
      </c>
      <c r="F293" s="96">
        <v>2004.5796400000002</v>
      </c>
    </row>
    <row r="294" spans="1:6" x14ac:dyDescent="0.2">
      <c r="A294" s="1" t="s">
        <v>144</v>
      </c>
      <c r="B294" s="7">
        <v>48000.01</v>
      </c>
      <c r="C294" s="2">
        <v>58000</v>
      </c>
      <c r="D294" s="18">
        <v>4.9000000000000004</v>
      </c>
      <c r="E294" s="94" t="s">
        <v>120</v>
      </c>
      <c r="F294" s="96">
        <v>2244.57944</v>
      </c>
    </row>
    <row r="295" spans="1:6" x14ac:dyDescent="0.2">
      <c r="A295" s="1" t="s">
        <v>151</v>
      </c>
      <c r="B295" s="7">
        <v>48000.01</v>
      </c>
      <c r="C295" s="2">
        <v>58000</v>
      </c>
      <c r="D295" s="18">
        <v>5.4</v>
      </c>
      <c r="E295" s="94" t="s">
        <v>121</v>
      </c>
      <c r="F295" s="96">
        <v>2484.57924</v>
      </c>
    </row>
    <row r="296" spans="1:6" x14ac:dyDescent="0.2">
      <c r="A296" s="1" t="s">
        <v>130</v>
      </c>
      <c r="B296" s="7">
        <v>48000.01</v>
      </c>
      <c r="C296" s="2">
        <v>58000</v>
      </c>
      <c r="D296" s="22">
        <v>3.4</v>
      </c>
      <c r="E296" s="94" t="s">
        <v>6</v>
      </c>
      <c r="F296" s="96">
        <v>1524.5800400000001</v>
      </c>
    </row>
    <row r="297" spans="1:6" x14ac:dyDescent="0.2">
      <c r="A297" s="1" t="s">
        <v>138</v>
      </c>
      <c r="B297" s="7">
        <v>58000.01</v>
      </c>
      <c r="C297" s="2">
        <v>999999999</v>
      </c>
      <c r="D297" s="18">
        <v>0</v>
      </c>
      <c r="E297" s="94" t="s">
        <v>119</v>
      </c>
      <c r="F297" s="96">
        <v>2455.58</v>
      </c>
    </row>
    <row r="298" spans="1:6" x14ac:dyDescent="0.2">
      <c r="A298" s="1" t="s">
        <v>145</v>
      </c>
      <c r="B298" s="7">
        <v>58000.01</v>
      </c>
      <c r="C298" s="2">
        <v>999999999</v>
      </c>
      <c r="D298" s="18">
        <v>0</v>
      </c>
      <c r="E298" s="94" t="s">
        <v>120</v>
      </c>
      <c r="F298" s="96">
        <v>2734.58</v>
      </c>
    </row>
    <row r="299" spans="1:6" x14ac:dyDescent="0.2">
      <c r="A299" s="1" t="s">
        <v>152</v>
      </c>
      <c r="B299" s="7">
        <v>58000.01</v>
      </c>
      <c r="C299" s="2">
        <v>999999999</v>
      </c>
      <c r="D299" s="18">
        <v>0</v>
      </c>
      <c r="E299" s="94" t="s">
        <v>121</v>
      </c>
      <c r="F299" s="96">
        <v>3024.58</v>
      </c>
    </row>
    <row r="300" spans="1:6" x14ac:dyDescent="0.2">
      <c r="A300" s="1" t="s">
        <v>131</v>
      </c>
      <c r="B300" s="7">
        <v>58000.01</v>
      </c>
      <c r="C300" s="2">
        <v>999999999</v>
      </c>
      <c r="D300" s="18">
        <v>0</v>
      </c>
      <c r="E300" s="94" t="s">
        <v>6</v>
      </c>
      <c r="F300" s="96">
        <v>1875.58</v>
      </c>
    </row>
    <row r="303" spans="1:6" x14ac:dyDescent="0.2">
      <c r="A303" s="11" t="s">
        <v>102</v>
      </c>
      <c r="B303" s="11" t="s">
        <v>108</v>
      </c>
    </row>
    <row r="304" spans="1:6" x14ac:dyDescent="0.2">
      <c r="A304" s="11" t="s">
        <v>103</v>
      </c>
      <c r="B304" s="11" t="str">
        <f>"Contributo omnicomprensivo il cui importo non può superare il "&amp;B10&amp;"% della quota ISEE eccedente il valore di Euro 13.000,00 (con importo minimo di 200,00 Euro)"</f>
        <v>Contributo omnicomprensivo il cui importo non può superare il 5% della quota ISEE eccedente il valore di Euro 13.000,00 (con importo minimo di 200,00 Euro)</v>
      </c>
    </row>
    <row r="305" spans="1:2" x14ac:dyDescent="0.2">
      <c r="A305" s="11" t="s">
        <v>104</v>
      </c>
      <c r="B305" s="11" t="s">
        <v>106</v>
      </c>
    </row>
    <row r="306" spans="1:2" x14ac:dyDescent="0.2">
      <c r="A306" s="11" t="s">
        <v>105</v>
      </c>
      <c r="B306" s="11" t="str">
        <f>IF(L2&lt;&gt;0,IF(L2&gt;0,"Maggiorazione per area didattica di riferimento dello studente di Euro "&amp;L2&amp;"(Art. 2 del Regolamento)","Riduzione per studente PartTime pari al "&amp;B12&amp;"% (Art. 4 del Regolamento)"),"")</f>
        <v/>
      </c>
    </row>
    <row r="307" spans="1:2" x14ac:dyDescent="0.2">
      <c r="A307" s="11" t="s">
        <v>113</v>
      </c>
      <c r="B307" s="11" t="str">
        <f>IF(P2="SI","Riduzione del contributo omnicomprensivo del "&amp;part_full*100 &amp;"% per studenti con iscrizione part_time","")</f>
        <v/>
      </c>
    </row>
    <row r="308" spans="1:2" x14ac:dyDescent="0.2">
      <c r="A308" s="11" t="s">
        <v>107</v>
      </c>
      <c r="B308" s="11" t="str">
        <f>IF(AND(E2="NO",K2="NO"),"NB: Requisito di merito non raggiunto (Art. 3, tab.5 del Regolamento)","")</f>
        <v/>
      </c>
    </row>
  </sheetData>
  <autoFilter ref="A121:G207"/>
  <sortState ref="A273:F300">
    <sortCondition ref="A273:A300"/>
  </sortState>
  <mergeCells count="31">
    <mergeCell ref="M12:M69"/>
    <mergeCell ref="F61:G61"/>
    <mergeCell ref="B68:C68"/>
    <mergeCell ref="F66:G66"/>
    <mergeCell ref="F67:G67"/>
    <mergeCell ref="F68:G68"/>
    <mergeCell ref="D62:E62"/>
    <mergeCell ref="D63:E63"/>
    <mergeCell ref="D64:E64"/>
    <mergeCell ref="D65:E65"/>
    <mergeCell ref="D66:E66"/>
    <mergeCell ref="D67:E67"/>
    <mergeCell ref="A15:B15"/>
    <mergeCell ref="A16:B16"/>
    <mergeCell ref="A17:B17"/>
    <mergeCell ref="K222:N222"/>
    <mergeCell ref="A6:C6"/>
    <mergeCell ref="B64:C64"/>
    <mergeCell ref="B65:C65"/>
    <mergeCell ref="D61:E61"/>
    <mergeCell ref="B61:C61"/>
    <mergeCell ref="B62:C62"/>
    <mergeCell ref="F63:G63"/>
    <mergeCell ref="F64:G64"/>
    <mergeCell ref="F65:G65"/>
    <mergeCell ref="B63:C63"/>
    <mergeCell ref="D68:E68"/>
    <mergeCell ref="F62:G62"/>
    <mergeCell ref="A60:G60"/>
    <mergeCell ref="B66:C66"/>
    <mergeCell ref="B67:C6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24</vt:i4>
      </vt:variant>
    </vt:vector>
  </HeadingPairs>
  <TitlesOfParts>
    <vt:vector size="26" baseType="lpstr">
      <vt:lpstr>SIMULATORE</vt:lpstr>
      <vt:lpstr>rifcalc</vt:lpstr>
      <vt:lpstr>AC_FC</vt:lpstr>
      <vt:lpstr>AC_IC</vt:lpstr>
      <vt:lpstr>AC_RI</vt:lpstr>
      <vt:lpstr>areatax</vt:lpstr>
      <vt:lpstr>cfu</vt:lpstr>
      <vt:lpstr>deltacontr</vt:lpstr>
      <vt:lpstr>fas_ac</vt:lpstr>
      <vt:lpstr>FC_FC</vt:lpstr>
      <vt:lpstr>FC_IC</vt:lpstr>
      <vt:lpstr>FC_RI</vt:lpstr>
      <vt:lpstr>isee</vt:lpstr>
      <vt:lpstr>IseeSoglia</vt:lpstr>
      <vt:lpstr>label</vt:lpstr>
      <vt:lpstr>limiti_fas</vt:lpstr>
      <vt:lpstr>magg_rid</vt:lpstr>
      <vt:lpstr>merito</vt:lpstr>
      <vt:lpstr>minFC</vt:lpstr>
      <vt:lpstr>minNoBenef</vt:lpstr>
      <vt:lpstr>part_full</vt:lpstr>
      <vt:lpstr>parttime</vt:lpstr>
      <vt:lpstr>penalizza</vt:lpstr>
      <vt:lpstr>perc_base</vt:lpstr>
      <vt:lpstr>perc_fc</vt:lpstr>
      <vt:lpstr>posiscr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FSALVI</dc:creator>
  <cp:lastModifiedBy>fsalvi</cp:lastModifiedBy>
  <cp:lastPrinted>2017-02-15T13:47:26Z</cp:lastPrinted>
  <dcterms:created xsi:type="dcterms:W3CDTF">2017-02-21T11:14:22Z</dcterms:created>
  <dcterms:modified xsi:type="dcterms:W3CDTF">2018-06-27T14:22:02Z</dcterms:modified>
</cp:coreProperties>
</file>